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anus_tamm\OneDrive\BBB 2020\Projektid\Interreg 2016\BSR Electric\Piloot\Analüüs\Aruanne\"/>
    </mc:Choice>
  </mc:AlternateContent>
  <workbookProtection workbookAlgorithmName="SHA-512" workbookHashValue="GmZ21YIBat8AmGmzJPY5SK0A3/2D6YfyF+U6oDs4Gu4F4RYPjWo0Q1NoIT+jlTJO2PfhqtkxcjI46vh7vaZI0Q==" workbookSaltValue="WkNlPndMMfb/8xycMigtWw==" workbookSpinCount="100000" lockStructure="1"/>
  <bookViews>
    <workbookView xWindow="380" yWindow="380" windowWidth="21960" windowHeight="11650" activeTab="2"/>
  </bookViews>
  <sheets>
    <sheet name="Instructions" sheetId="3" r:id="rId1"/>
    <sheet name="Assumptions" sheetId="1" r:id="rId2"/>
    <sheet name="Comparison" sheetId="2" r:id="rId3"/>
    <sheet name="Data rationale" sheetId="4" r:id="rId4"/>
  </sheets>
  <externalReferences>
    <externalReference r:id="rId5"/>
  </externalReferences>
  <definedNames>
    <definedName name="busfour" localSheetId="3">[1]Comparison!$G$51:INDEX([1]Comparison!$H$51:$AU$51,0,[1]Comparison!$B$7)</definedName>
    <definedName name="busfour">Comparison!$G$51:INDEX(Comparison!$H$51:$AU$51,0,Comparison!$B$7)</definedName>
    <definedName name="busone" localSheetId="3">[1]Comparison!$G$48:INDEX([1]Comparison!$H$48:$AU$48,0,[1]Comparison!$B$7)</definedName>
    <definedName name="busone">Comparison!$G$48:INDEX(Comparison!$H$48:$AU$48,0,Comparison!$B$7)</definedName>
    <definedName name="busthree" localSheetId="3">[1]Comparison!$G$50:INDEX([1]Comparison!$H$50:$AU$50,0,[1]Comparison!$B$7)</definedName>
    <definedName name="busthree">Comparison!$G$50:INDEX(Comparison!$H$50:$AU$50,0,Comparison!$B$7)</definedName>
    <definedName name="bustwo" localSheetId="3">[1]Comparison!$G$49:INDEX([1]Comparison!$H$49:$AU$49,0,[1]Comparison!$B$7)</definedName>
    <definedName name="bustwo">Comparison!$G$49:INDEX(Comparison!$H$49:$AU$49,0,Comparison!$B$7)</definedName>
    <definedName name="dates" localSheetId="3">[1]Comparison!$G$47:INDEX([1]Comparison!$H$47:$AU$47,0,[1]Comparison!$B$7)</definedName>
    <definedName name="dates">Comparison!$G$47:INDEX(Comparison!$H$47:$AU$47,0,Comparison!$B$7)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87" i="1" l="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AU147" i="1"/>
  <c r="AT147" i="1"/>
  <c r="AS147" i="1"/>
  <c r="AR147" i="1"/>
  <c r="AQ147" i="1"/>
  <c r="AP147" i="1"/>
  <c r="AO147"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Z22" i="2" l="1"/>
  <c r="Y22" i="2"/>
  <c r="X22" i="2"/>
  <c r="Z21" i="2"/>
  <c r="Y21" i="2"/>
  <c r="X21" i="2"/>
  <c r="Z20" i="2"/>
  <c r="Y20" i="2"/>
  <c r="X20" i="2"/>
  <c r="Z19" i="2"/>
  <c r="Y19" i="2"/>
  <c r="X19" i="2"/>
  <c r="Z18" i="2"/>
  <c r="Y18" i="2"/>
  <c r="X18" i="2"/>
  <c r="Z17" i="2"/>
  <c r="Y17" i="2"/>
  <c r="X17" i="2"/>
  <c r="Z16" i="2"/>
  <c r="Y16" i="2"/>
  <c r="X16" i="2"/>
  <c r="Z14" i="2"/>
  <c r="Y14" i="2"/>
  <c r="X14" i="2"/>
  <c r="Z13" i="2"/>
  <c r="Y13" i="2"/>
  <c r="X13" i="2"/>
  <c r="Z12" i="2"/>
  <c r="Y12" i="2"/>
  <c r="X12" i="2"/>
  <c r="Z11" i="2"/>
  <c r="Y11" i="2"/>
  <c r="X11" i="2"/>
  <c r="Z10" i="2"/>
  <c r="Y10" i="2"/>
  <c r="X10" i="2"/>
  <c r="Z9" i="2"/>
  <c r="Y9" i="2"/>
  <c r="X9" i="2"/>
  <c r="Z8" i="2"/>
  <c r="Y8" i="2"/>
  <c r="X8" i="2"/>
  <c r="X5" i="2"/>
  <c r="X4" i="2"/>
  <c r="F51" i="2" s="1"/>
  <c r="E14" i="2" l="1"/>
  <c r="E13" i="2"/>
  <c r="E12" i="2"/>
  <c r="E11" i="2"/>
  <c r="E10" i="2"/>
  <c r="E9" i="2"/>
  <c r="E8" i="2"/>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Q7" i="1"/>
  <c r="P7" i="1"/>
  <c r="O7" i="1"/>
  <c r="N7" i="1"/>
  <c r="M7" i="1"/>
  <c r="L7" i="1"/>
  <c r="K7" i="1"/>
  <c r="J7" i="1"/>
  <c r="I7" i="1"/>
  <c r="H7" i="1"/>
  <c r="R7" i="1"/>
  <c r="AU6" i="1" l="1"/>
  <c r="AU47" i="2" s="1"/>
  <c r="AT6" i="1"/>
  <c r="AT47" i="2" s="1"/>
  <c r="AS6" i="1"/>
  <c r="AR6" i="1"/>
  <c r="AR47" i="2" s="1"/>
  <c r="AQ6" i="1"/>
  <c r="AQ8" i="1" s="1"/>
  <c r="AP6" i="1"/>
  <c r="AO6" i="1"/>
  <c r="AO47" i="2" s="1"/>
  <c r="AN6" i="1"/>
  <c r="AN47" i="2" s="1"/>
  <c r="AM6" i="1"/>
  <c r="AL6" i="1"/>
  <c r="AL26" i="1" s="1"/>
  <c r="AK6" i="1"/>
  <c r="AK47" i="2" s="1"/>
  <c r="AJ6" i="1"/>
  <c r="AJ47" i="2" s="1"/>
  <c r="AI6" i="1"/>
  <c r="AI8" i="1" s="1"/>
  <c r="AH6" i="1"/>
  <c r="AG6" i="1"/>
  <c r="AF6" i="1"/>
  <c r="AF47" i="2" s="1"/>
  <c r="AE6" i="1"/>
  <c r="AD6" i="1"/>
  <c r="AC6" i="1"/>
  <c r="AC26" i="1" s="1"/>
  <c r="AB6" i="1"/>
  <c r="AB47" i="2" s="1"/>
  <c r="AA6" i="1"/>
  <c r="AA8" i="1" s="1"/>
  <c r="Z6" i="1"/>
  <c r="Z8" i="1" s="1"/>
  <c r="Y6" i="1"/>
  <c r="Y47" i="2" s="1"/>
  <c r="X6" i="1"/>
  <c r="X47" i="2" s="1"/>
  <c r="W6" i="1"/>
  <c r="V6" i="1"/>
  <c r="U6" i="1"/>
  <c r="U47" i="2" s="1"/>
  <c r="T6" i="1"/>
  <c r="T47" i="2" s="1"/>
  <c r="S6" i="1"/>
  <c r="S8" i="1" s="1"/>
  <c r="R6" i="1"/>
  <c r="Q6" i="1"/>
  <c r="Q47" i="2" s="1"/>
  <c r="P6" i="1"/>
  <c r="P47" i="2" s="1"/>
  <c r="O6" i="1"/>
  <c r="O8" i="1" s="1"/>
  <c r="N6" i="1"/>
  <c r="M6" i="1"/>
  <c r="M47" i="2" s="1"/>
  <c r="L6" i="1"/>
  <c r="L47" i="2" s="1"/>
  <c r="K6" i="1"/>
  <c r="K8" i="1" s="1"/>
  <c r="J6" i="1"/>
  <c r="I6" i="1"/>
  <c r="I47" i="2" s="1"/>
  <c r="H6" i="1"/>
  <c r="T22" i="2"/>
  <c r="S22" i="2"/>
  <c r="R22" i="2"/>
  <c r="T21" i="2"/>
  <c r="S21" i="2"/>
  <c r="R21" i="2"/>
  <c r="T20" i="2"/>
  <c r="S20" i="2"/>
  <c r="R20" i="2"/>
  <c r="T19" i="2"/>
  <c r="S19" i="2"/>
  <c r="R19" i="2"/>
  <c r="T18" i="2"/>
  <c r="S18" i="2"/>
  <c r="R18" i="2"/>
  <c r="T17" i="2"/>
  <c r="S17" i="2"/>
  <c r="R17" i="2"/>
  <c r="T16" i="2"/>
  <c r="S16" i="2"/>
  <c r="R16" i="2"/>
  <c r="T14" i="2"/>
  <c r="S14" i="2"/>
  <c r="R14" i="2"/>
  <c r="T13" i="2"/>
  <c r="S13" i="2"/>
  <c r="R13" i="2"/>
  <c r="T12" i="2"/>
  <c r="S12" i="2"/>
  <c r="R12" i="2"/>
  <c r="T11" i="2"/>
  <c r="S11" i="2"/>
  <c r="R11" i="2"/>
  <c r="T10" i="2"/>
  <c r="S10" i="2"/>
  <c r="R10" i="2"/>
  <c r="T9" i="2"/>
  <c r="S9" i="2"/>
  <c r="R9" i="2"/>
  <c r="T8" i="2"/>
  <c r="S8" i="2"/>
  <c r="R8" i="2"/>
  <c r="N22" i="2"/>
  <c r="M22" i="2"/>
  <c r="L22" i="2"/>
  <c r="N21" i="2"/>
  <c r="M21" i="2"/>
  <c r="L21" i="2"/>
  <c r="N20" i="2"/>
  <c r="M20" i="2"/>
  <c r="L20" i="2"/>
  <c r="N19" i="2"/>
  <c r="M19" i="2"/>
  <c r="L19" i="2"/>
  <c r="N18" i="2"/>
  <c r="M18" i="2"/>
  <c r="L18" i="2"/>
  <c r="N17" i="2"/>
  <c r="M17" i="2"/>
  <c r="L17" i="2"/>
  <c r="N16" i="2"/>
  <c r="M16" i="2"/>
  <c r="L16" i="2"/>
  <c r="N14" i="2"/>
  <c r="M14" i="2"/>
  <c r="L14" i="2"/>
  <c r="N13" i="2"/>
  <c r="M13" i="2"/>
  <c r="L13" i="2"/>
  <c r="N12" i="2"/>
  <c r="M12" i="2"/>
  <c r="L12" i="2"/>
  <c r="N11" i="2"/>
  <c r="M11" i="2"/>
  <c r="L11" i="2"/>
  <c r="N10" i="2"/>
  <c r="M10" i="2"/>
  <c r="L10" i="2"/>
  <c r="N9" i="2"/>
  <c r="M9" i="2"/>
  <c r="L9" i="2"/>
  <c r="N8" i="2"/>
  <c r="M8" i="2"/>
  <c r="L8" i="2"/>
  <c r="H22" i="2"/>
  <c r="G22" i="2"/>
  <c r="F22" i="2"/>
  <c r="H21" i="2"/>
  <c r="G21" i="2"/>
  <c r="F21" i="2"/>
  <c r="H20" i="2"/>
  <c r="G20" i="2"/>
  <c r="F20" i="2"/>
  <c r="H19" i="2"/>
  <c r="G19" i="2"/>
  <c r="F19" i="2"/>
  <c r="H18" i="2"/>
  <c r="G18" i="2"/>
  <c r="F18" i="2"/>
  <c r="H17" i="2"/>
  <c r="G17" i="2"/>
  <c r="F17" i="2"/>
  <c r="H16" i="2"/>
  <c r="G16" i="2"/>
  <c r="F16" i="2"/>
  <c r="H14" i="2"/>
  <c r="G14" i="2"/>
  <c r="F14" i="2"/>
  <c r="H13" i="2"/>
  <c r="G13" i="2"/>
  <c r="F13" i="2"/>
  <c r="H12" i="2"/>
  <c r="G12" i="2"/>
  <c r="F12" i="2"/>
  <c r="H11" i="2"/>
  <c r="G11" i="2"/>
  <c r="F11" i="2"/>
  <c r="H10" i="2"/>
  <c r="G10" i="2"/>
  <c r="F10" i="2"/>
  <c r="H9" i="2"/>
  <c r="G9" i="2"/>
  <c r="F9" i="2"/>
  <c r="H8" i="2"/>
  <c r="F8" i="2"/>
  <c r="G8" i="2"/>
  <c r="R5" i="2"/>
  <c r="R4" i="2"/>
  <c r="F50" i="2" s="1"/>
  <c r="L5" i="2"/>
  <c r="L4" i="2"/>
  <c r="F49" i="2" s="1"/>
  <c r="F5" i="2"/>
  <c r="F4" i="2"/>
  <c r="F48" i="2" s="1"/>
  <c r="E7" i="2"/>
  <c r="E6" i="2"/>
  <c r="E5" i="2"/>
  <c r="G47" i="1"/>
  <c r="G27" i="1"/>
  <c r="AP8" i="1"/>
  <c r="AH8" i="1"/>
  <c r="V26" i="1"/>
  <c r="R8" i="1"/>
  <c r="N8" i="1"/>
  <c r="J8" i="1"/>
  <c r="AT26" i="1"/>
  <c r="R26" i="1"/>
  <c r="R46" i="1" s="1"/>
  <c r="J26" i="1"/>
  <c r="J46" i="1" s="1"/>
  <c r="G26" i="1"/>
  <c r="G47" i="2"/>
  <c r="G7" i="1"/>
  <c r="G10" i="1" s="1"/>
  <c r="G17" i="1" s="1"/>
  <c r="G28" i="2" s="1"/>
  <c r="V11" i="2" l="1"/>
  <c r="V16" i="2"/>
  <c r="V20" i="2"/>
  <c r="V10" i="2"/>
  <c r="V14" i="2"/>
  <c r="V19" i="2"/>
  <c r="V9" i="2"/>
  <c r="V13" i="2"/>
  <c r="V18" i="2"/>
  <c r="V22" i="2"/>
  <c r="V8" i="2"/>
  <c r="V12" i="2"/>
  <c r="V17" i="2"/>
  <c r="V21" i="2"/>
  <c r="J48" i="1"/>
  <c r="J50" i="1" s="1"/>
  <c r="J52" i="1" s="1"/>
  <c r="J66" i="1"/>
  <c r="J86" i="1" s="1"/>
  <c r="R48" i="1"/>
  <c r="R50" i="1" s="1"/>
  <c r="R52" i="1" s="1"/>
  <c r="R66" i="1"/>
  <c r="R86" i="1" s="1"/>
  <c r="AU26" i="1"/>
  <c r="AU46" i="1" s="1"/>
  <c r="AU66" i="1" s="1"/>
  <c r="AU86" i="1" s="1"/>
  <c r="AS26" i="1"/>
  <c r="AS46" i="1" s="1"/>
  <c r="AS66" i="1" s="1"/>
  <c r="AS86" i="1" s="1"/>
  <c r="AS47" i="2"/>
  <c r="AC47" i="2"/>
  <c r="AG47" i="2"/>
  <c r="AI26" i="1"/>
  <c r="AI46" i="1" s="1"/>
  <c r="AI66" i="1" s="1"/>
  <c r="AI86" i="1" s="1"/>
  <c r="J47" i="2"/>
  <c r="N47" i="2"/>
  <c r="R47" i="2"/>
  <c r="V47" i="2"/>
  <c r="Z47" i="2"/>
  <c r="AD47" i="2"/>
  <c r="AH47" i="2"/>
  <c r="AL47" i="2"/>
  <c r="AP47" i="2"/>
  <c r="K47" i="2"/>
  <c r="O47" i="2"/>
  <c r="S47" i="2"/>
  <c r="W47" i="2"/>
  <c r="AA47" i="2"/>
  <c r="AE47" i="2"/>
  <c r="AI47" i="2"/>
  <c r="AM47" i="2"/>
  <c r="AQ47" i="2"/>
  <c r="P12" i="2"/>
  <c r="P19" i="2"/>
  <c r="P11" i="2"/>
  <c r="P16" i="2"/>
  <c r="P20" i="2"/>
  <c r="P10" i="2"/>
  <c r="P9" i="2"/>
  <c r="P13" i="2"/>
  <c r="P18" i="2"/>
  <c r="P22" i="2"/>
  <c r="P14" i="2"/>
  <c r="P17" i="2"/>
  <c r="P21" i="2"/>
  <c r="P8" i="2"/>
  <c r="J11" i="2"/>
  <c r="J16" i="2"/>
  <c r="J20" i="2"/>
  <c r="J19" i="2"/>
  <c r="J12" i="2"/>
  <c r="J17" i="2"/>
  <c r="J21" i="2"/>
  <c r="J10" i="2"/>
  <c r="J14" i="2"/>
  <c r="J9" i="2"/>
  <c r="J13" i="2"/>
  <c r="J18" i="2"/>
  <c r="J22" i="2"/>
  <c r="J8" i="2"/>
  <c r="AM26" i="1"/>
  <c r="AM46" i="1" s="1"/>
  <c r="S26" i="1"/>
  <c r="S28" i="1" s="1"/>
  <c r="K26" i="1"/>
  <c r="K46" i="1" s="1"/>
  <c r="K66" i="1" s="1"/>
  <c r="K86" i="1" s="1"/>
  <c r="G30" i="1"/>
  <c r="G32" i="1" s="1"/>
  <c r="V8" i="1"/>
  <c r="V10" i="1" s="1"/>
  <c r="V12" i="1" s="1"/>
  <c r="AD26" i="1"/>
  <c r="AL8" i="1"/>
  <c r="AL10" i="1" s="1"/>
  <c r="AL12" i="1" s="1"/>
  <c r="N26" i="1"/>
  <c r="N28" i="1" s="1"/>
  <c r="N30" i="1" s="1"/>
  <c r="N32" i="1" s="1"/>
  <c r="W26" i="1"/>
  <c r="AE26" i="1"/>
  <c r="AE46" i="1" s="1"/>
  <c r="AE66" i="1" s="1"/>
  <c r="AE86" i="1" s="1"/>
  <c r="AQ26" i="1"/>
  <c r="AQ46" i="1" s="1"/>
  <c r="AQ66" i="1" s="1"/>
  <c r="AQ86" i="1" s="1"/>
  <c r="AM8" i="1"/>
  <c r="AM10" i="1" s="1"/>
  <c r="AM12" i="1" s="1"/>
  <c r="O26" i="1"/>
  <c r="O46" i="1" s="1"/>
  <c r="AA26" i="1"/>
  <c r="AA28" i="1" s="1"/>
  <c r="AH26" i="1"/>
  <c r="AH28" i="1" s="1"/>
  <c r="V28" i="1"/>
  <c r="V30" i="1" s="1"/>
  <c r="V32" i="1" s="1"/>
  <c r="W8" i="1"/>
  <c r="W10" i="1" s="1"/>
  <c r="W12" i="1" s="1"/>
  <c r="AD8" i="1"/>
  <c r="AD10" i="1" s="1"/>
  <c r="AD12" i="1" s="1"/>
  <c r="AT8" i="1"/>
  <c r="AT10" i="1" s="1"/>
  <c r="AT12" i="1" s="1"/>
  <c r="Z26" i="1"/>
  <c r="Z28" i="1" s="1"/>
  <c r="AP26" i="1"/>
  <c r="AP46" i="1" s="1"/>
  <c r="AP66" i="1" s="1"/>
  <c r="AP86" i="1" s="1"/>
  <c r="AE8" i="1"/>
  <c r="AE10" i="1" s="1"/>
  <c r="AE12" i="1" s="1"/>
  <c r="AU8" i="1"/>
  <c r="AT28" i="1"/>
  <c r="AT30" i="1" s="1"/>
  <c r="AT32" i="1" s="1"/>
  <c r="J28" i="1"/>
  <c r="J30" i="1" s="1"/>
  <c r="J32" i="1" s="1"/>
  <c r="AL28" i="1"/>
  <c r="AL30" i="1" s="1"/>
  <c r="AL32" i="1" s="1"/>
  <c r="R28" i="1"/>
  <c r="R30" i="1" s="1"/>
  <c r="R32" i="1" s="1"/>
  <c r="G46" i="1"/>
  <c r="H8" i="1"/>
  <c r="H10" i="1" s="1"/>
  <c r="H12" i="1" s="1"/>
  <c r="L26" i="1"/>
  <c r="L46" i="1" s="1"/>
  <c r="L66" i="1" s="1"/>
  <c r="L86" i="1" s="1"/>
  <c r="L8" i="1"/>
  <c r="L10" i="1" s="1"/>
  <c r="L12" i="1" s="1"/>
  <c r="P26" i="1"/>
  <c r="P8" i="1"/>
  <c r="P10" i="1" s="1"/>
  <c r="P12" i="1" s="1"/>
  <c r="T26" i="1"/>
  <c r="T8" i="1"/>
  <c r="T10" i="1" s="1"/>
  <c r="T12" i="1" s="1"/>
  <c r="X26" i="1"/>
  <c r="X8" i="1"/>
  <c r="X10" i="1" s="1"/>
  <c r="X12" i="1" s="1"/>
  <c r="AB26" i="1"/>
  <c r="AB8" i="1"/>
  <c r="AB10" i="1" s="1"/>
  <c r="AB12" i="1" s="1"/>
  <c r="AF26" i="1"/>
  <c r="AF8" i="1"/>
  <c r="AF10" i="1" s="1"/>
  <c r="AF12" i="1" s="1"/>
  <c r="AJ26" i="1"/>
  <c r="AJ8" i="1"/>
  <c r="AJ10" i="1" s="1"/>
  <c r="AJ12" i="1" s="1"/>
  <c r="AN26" i="1"/>
  <c r="AN46" i="1" s="1"/>
  <c r="AN66" i="1" s="1"/>
  <c r="AN86" i="1" s="1"/>
  <c r="AN8" i="1"/>
  <c r="AN10" i="1" s="1"/>
  <c r="AN12" i="1" s="1"/>
  <c r="AR26" i="1"/>
  <c r="AR46" i="1" s="1"/>
  <c r="AR66" i="1" s="1"/>
  <c r="AR86" i="1" s="1"/>
  <c r="AR8" i="1"/>
  <c r="AR10" i="1" s="1"/>
  <c r="AR12" i="1" s="1"/>
  <c r="AC28" i="1"/>
  <c r="AC30" i="1" s="1"/>
  <c r="AC32" i="1" s="1"/>
  <c r="AS28" i="1"/>
  <c r="AS30" i="1" s="1"/>
  <c r="AS32" i="1" s="1"/>
  <c r="I8" i="1"/>
  <c r="I10" i="1" s="1"/>
  <c r="I12" i="1" s="1"/>
  <c r="I26" i="1"/>
  <c r="M26" i="1"/>
  <c r="M8" i="1"/>
  <c r="M10" i="1" s="1"/>
  <c r="M12" i="1" s="1"/>
  <c r="Q26" i="1"/>
  <c r="Q8" i="1"/>
  <c r="Q10" i="1" s="1"/>
  <c r="Q12" i="1" s="1"/>
  <c r="U26" i="1"/>
  <c r="U8" i="1"/>
  <c r="U10" i="1" s="1"/>
  <c r="U12" i="1" s="1"/>
  <c r="Y8" i="1"/>
  <c r="Y10" i="1" s="1"/>
  <c r="Y12" i="1" s="1"/>
  <c r="Y26" i="1"/>
  <c r="Y46" i="1" s="1"/>
  <c r="Y66" i="1" s="1"/>
  <c r="Y86" i="1" s="1"/>
  <c r="AC8" i="1"/>
  <c r="AC10" i="1" s="1"/>
  <c r="AC12" i="1" s="1"/>
  <c r="AG26" i="1"/>
  <c r="AG8" i="1"/>
  <c r="AG10" i="1" s="1"/>
  <c r="AG12" i="1" s="1"/>
  <c r="AK26" i="1"/>
  <c r="AK46" i="1" s="1"/>
  <c r="AK66" i="1" s="1"/>
  <c r="AK86" i="1" s="1"/>
  <c r="AK8" i="1"/>
  <c r="AK10" i="1" s="1"/>
  <c r="AK12" i="1" s="1"/>
  <c r="AO8" i="1"/>
  <c r="AO10" i="1" s="1"/>
  <c r="AO12" i="1" s="1"/>
  <c r="AS8" i="1"/>
  <c r="AS10" i="1" s="1"/>
  <c r="AS12" i="1" s="1"/>
  <c r="AO26" i="1"/>
  <c r="H26" i="1"/>
  <c r="H46" i="1" s="1"/>
  <c r="H66" i="1" s="1"/>
  <c r="H86" i="1" s="1"/>
  <c r="AC46" i="1"/>
  <c r="AC66" i="1" s="1"/>
  <c r="AC86" i="1" s="1"/>
  <c r="V46" i="1"/>
  <c r="V66" i="1" s="1"/>
  <c r="V86" i="1" s="1"/>
  <c r="AL46" i="1"/>
  <c r="AL66" i="1" s="1"/>
  <c r="AL86" i="1" s="1"/>
  <c r="AT46" i="1"/>
  <c r="AT66" i="1" s="1"/>
  <c r="AT86" i="1" s="1"/>
  <c r="H47" i="2"/>
  <c r="G12" i="1"/>
  <c r="G13" i="1" s="1"/>
  <c r="G48" i="2" s="1"/>
  <c r="G11" i="1"/>
  <c r="O10" i="1"/>
  <c r="O12" i="1" s="1"/>
  <c r="J10" i="1"/>
  <c r="J12" i="1" s="1"/>
  <c r="N10" i="1"/>
  <c r="N12" i="1" s="1"/>
  <c r="R10" i="1"/>
  <c r="R12" i="1" s="1"/>
  <c r="Z10" i="1"/>
  <c r="Z12" i="1" s="1"/>
  <c r="AH10" i="1"/>
  <c r="AH12" i="1" s="1"/>
  <c r="AP10" i="1"/>
  <c r="AP12" i="1" s="1"/>
  <c r="K10" i="1"/>
  <c r="K12" i="1" s="1"/>
  <c r="S10" i="1"/>
  <c r="S12" i="1" s="1"/>
  <c r="AA10" i="1"/>
  <c r="AA12" i="1" s="1"/>
  <c r="AI10" i="1"/>
  <c r="AI12" i="1" s="1"/>
  <c r="AQ10" i="1"/>
  <c r="AQ12" i="1" s="1"/>
  <c r="AU10" i="1"/>
  <c r="AU12" i="1" s="1"/>
  <c r="AT91" i="1" l="1"/>
  <c r="AT90" i="1"/>
  <c r="AT106" i="1"/>
  <c r="AT93" i="1"/>
  <c r="AT92" i="1"/>
  <c r="AT88" i="1"/>
  <c r="H88" i="1"/>
  <c r="H90" i="1" s="1"/>
  <c r="H92" i="1" s="1"/>
  <c r="H106" i="1"/>
  <c r="AN88" i="1"/>
  <c r="AN91" i="1"/>
  <c r="AN106" i="1"/>
  <c r="AN90" i="1"/>
  <c r="AN92" i="1"/>
  <c r="AN93" i="1"/>
  <c r="AP91" i="1"/>
  <c r="AP88" i="1"/>
  <c r="AP106" i="1"/>
  <c r="AP92" i="1"/>
  <c r="AP90" i="1"/>
  <c r="AP93" i="1"/>
  <c r="AU106" i="1"/>
  <c r="AU88" i="1"/>
  <c r="AU93" i="1"/>
  <c r="AU91" i="1"/>
  <c r="AU90" i="1"/>
  <c r="AU92" i="1"/>
  <c r="AK91" i="1"/>
  <c r="AK106" i="1"/>
  <c r="AK90" i="1"/>
  <c r="AK93" i="1"/>
  <c r="AK92" i="1"/>
  <c r="AK88" i="1"/>
  <c r="R88" i="1"/>
  <c r="R90" i="1" s="1"/>
  <c r="R92" i="1" s="1"/>
  <c r="R106" i="1"/>
  <c r="V88" i="1"/>
  <c r="V106" i="1"/>
  <c r="V90" i="1"/>
  <c r="V92" i="1" s="1"/>
  <c r="AR90" i="1"/>
  <c r="AR88" i="1"/>
  <c r="AR106" i="1"/>
  <c r="AR92" i="1"/>
  <c r="AR91" i="1"/>
  <c r="AR93" i="1"/>
  <c r="L88" i="1"/>
  <c r="L90" i="1" s="1"/>
  <c r="L92" i="1" s="1"/>
  <c r="L106" i="1"/>
  <c r="AU28" i="1"/>
  <c r="AU30" i="1" s="1"/>
  <c r="AU32" i="1" s="1"/>
  <c r="AQ90" i="1"/>
  <c r="AQ93" i="1"/>
  <c r="AQ92" i="1"/>
  <c r="AQ88" i="1"/>
  <c r="AQ106" i="1"/>
  <c r="AQ91" i="1"/>
  <c r="K106" i="1"/>
  <c r="K88" i="1"/>
  <c r="K90" i="1" s="1"/>
  <c r="K92" i="1" s="1"/>
  <c r="AL91" i="1"/>
  <c r="AL106" i="1"/>
  <c r="AL88" i="1"/>
  <c r="AL93" i="1"/>
  <c r="AL90" i="1"/>
  <c r="AL92" i="1"/>
  <c r="Y92" i="1"/>
  <c r="Y93" i="1"/>
  <c r="Y91" i="1"/>
  <c r="Y88" i="1"/>
  <c r="Y90" i="1"/>
  <c r="Y106" i="1"/>
  <c r="AC91" i="1"/>
  <c r="AC92" i="1"/>
  <c r="AC88" i="1"/>
  <c r="AC106" i="1"/>
  <c r="AC90" i="1"/>
  <c r="AC93" i="1"/>
  <c r="AE106" i="1"/>
  <c r="AE92" i="1"/>
  <c r="AE88" i="1"/>
  <c r="AE93" i="1"/>
  <c r="AE91" i="1"/>
  <c r="AE90" i="1"/>
  <c r="AI90" i="1"/>
  <c r="AI92" i="1"/>
  <c r="AI88" i="1"/>
  <c r="AI106" i="1"/>
  <c r="AI93" i="1"/>
  <c r="AI91" i="1"/>
  <c r="AS91" i="1"/>
  <c r="AS88" i="1"/>
  <c r="AS92" i="1"/>
  <c r="AS90" i="1"/>
  <c r="AS106" i="1"/>
  <c r="AS93" i="1"/>
  <c r="J106" i="1"/>
  <c r="J88" i="1"/>
  <c r="J90" i="1" s="1"/>
  <c r="J92" i="1" s="1"/>
  <c r="G50" i="1"/>
  <c r="G51" i="1" s="1"/>
  <c r="G66" i="1"/>
  <c r="G86" i="1" s="1"/>
  <c r="AU50" i="1"/>
  <c r="AU52" i="1" s="1"/>
  <c r="AU48" i="1"/>
  <c r="G31" i="1"/>
  <c r="G37" i="1"/>
  <c r="M28" i="2" s="1"/>
  <c r="AI68" i="1"/>
  <c r="AI70" i="1" s="1"/>
  <c r="AI72" i="1" s="1"/>
  <c r="AS70" i="1"/>
  <c r="AS73" i="1"/>
  <c r="AS68" i="1"/>
  <c r="AS72" i="1"/>
  <c r="AS71" i="1"/>
  <c r="AQ72" i="1"/>
  <c r="AQ71" i="1"/>
  <c r="AQ73" i="1"/>
  <c r="AQ70" i="1"/>
  <c r="AQ68" i="1"/>
  <c r="K68" i="1"/>
  <c r="K70" i="1" s="1"/>
  <c r="K72" i="1" s="1"/>
  <c r="R68" i="1"/>
  <c r="R70" i="1" s="1"/>
  <c r="R72" i="1" s="1"/>
  <c r="AT73" i="1"/>
  <c r="AT68" i="1"/>
  <c r="AT70" i="1"/>
  <c r="AT72" i="1"/>
  <c r="AT71" i="1"/>
  <c r="AC70" i="1"/>
  <c r="AC68" i="1"/>
  <c r="AC72" i="1"/>
  <c r="AR71" i="1"/>
  <c r="AR70" i="1"/>
  <c r="AR73" i="1"/>
  <c r="AR68" i="1"/>
  <c r="AR72" i="1"/>
  <c r="L68" i="1"/>
  <c r="L70" i="1" s="1"/>
  <c r="L72" i="1" s="1"/>
  <c r="AP73" i="1"/>
  <c r="AP68" i="1"/>
  <c r="AP72" i="1"/>
  <c r="AP71" i="1"/>
  <c r="AP70" i="1"/>
  <c r="AE70" i="1"/>
  <c r="AE72" i="1" s="1"/>
  <c r="AE68" i="1"/>
  <c r="AL73" i="1"/>
  <c r="AL68" i="1"/>
  <c r="AL72" i="1"/>
  <c r="AL70" i="1"/>
  <c r="AL71" i="1"/>
  <c r="H68" i="1"/>
  <c r="H70" i="1" s="1"/>
  <c r="O48" i="1"/>
  <c r="O50" i="1" s="1"/>
  <c r="O52" i="1" s="1"/>
  <c r="O66" i="1"/>
  <c r="O86" i="1" s="1"/>
  <c r="AM48" i="1"/>
  <c r="AM50" i="1" s="1"/>
  <c r="AM66" i="1"/>
  <c r="AM86" i="1" s="1"/>
  <c r="J68" i="1"/>
  <c r="J70" i="1" s="1"/>
  <c r="J72" i="1" s="1"/>
  <c r="V68" i="1"/>
  <c r="V70" i="1" s="1"/>
  <c r="V72" i="1" s="1"/>
  <c r="AK68" i="1"/>
  <c r="AK70" i="1" s="1"/>
  <c r="AK72" i="1" s="1"/>
  <c r="Y68" i="1"/>
  <c r="Y70" i="1" s="1"/>
  <c r="Y72" i="1" s="1"/>
  <c r="AN71" i="1"/>
  <c r="AN70" i="1"/>
  <c r="AN73" i="1"/>
  <c r="AN68" i="1"/>
  <c r="AN72" i="1"/>
  <c r="AA46" i="1"/>
  <c r="AA66" i="1" s="1"/>
  <c r="AA86" i="1" s="1"/>
  <c r="AU72" i="1"/>
  <c r="AU71" i="1"/>
  <c r="AU68" i="1"/>
  <c r="AU70" i="1"/>
  <c r="AU73" i="1"/>
  <c r="AM28" i="1"/>
  <c r="AM30" i="1" s="1"/>
  <c r="AM32" i="1" s="1"/>
  <c r="AM52" i="1"/>
  <c r="AI28" i="1"/>
  <c r="AI30" i="1" s="1"/>
  <c r="AI32" i="1" s="1"/>
  <c r="K28" i="1"/>
  <c r="K30" i="1" s="1"/>
  <c r="K32" i="1" s="1"/>
  <c r="AH30" i="1"/>
  <c r="AH32" i="1" s="1"/>
  <c r="S46" i="1"/>
  <c r="S30" i="1"/>
  <c r="S32" i="1" s="1"/>
  <c r="AD46" i="1"/>
  <c r="AB46" i="1"/>
  <c r="AB66" i="1" s="1"/>
  <c r="AB86" i="1" s="1"/>
  <c r="AQ28" i="1"/>
  <c r="AQ30" i="1" s="1"/>
  <c r="AQ32" i="1" s="1"/>
  <c r="N46" i="1"/>
  <c r="AH46" i="1"/>
  <c r="W28" i="1"/>
  <c r="W30" i="1" s="1"/>
  <c r="W32" i="1" s="1"/>
  <c r="O28" i="1"/>
  <c r="O30" i="1" s="1"/>
  <c r="O32" i="1" s="1"/>
  <c r="Z30" i="1"/>
  <c r="Z32" i="1" s="1"/>
  <c r="AE48" i="1"/>
  <c r="AE50" i="1" s="1"/>
  <c r="AE52" i="1" s="1"/>
  <c r="AE28" i="1"/>
  <c r="AE30" i="1" s="1"/>
  <c r="AE32" i="1" s="1"/>
  <c r="AA30" i="1"/>
  <c r="AA32" i="1" s="1"/>
  <c r="Z46" i="1"/>
  <c r="W46" i="1"/>
  <c r="W66" i="1" s="1"/>
  <c r="W86" i="1" s="1"/>
  <c r="X46" i="1"/>
  <c r="X66" i="1" s="1"/>
  <c r="X86" i="1" s="1"/>
  <c r="AG46" i="1"/>
  <c r="AD28" i="1"/>
  <c r="AD30" i="1" s="1"/>
  <c r="AD32" i="1" s="1"/>
  <c r="AP28" i="1"/>
  <c r="AP30" i="1" s="1"/>
  <c r="AP32" i="1" s="1"/>
  <c r="AT48" i="1"/>
  <c r="AT50" i="1" s="1"/>
  <c r="AT52" i="1" s="1"/>
  <c r="AR48" i="1"/>
  <c r="AR50" i="1" s="1"/>
  <c r="AR52" i="1" s="1"/>
  <c r="L48" i="1"/>
  <c r="L50" i="1" s="1"/>
  <c r="L52" i="1" s="1"/>
  <c r="Q28" i="1"/>
  <c r="Q30" i="1" s="1"/>
  <c r="Q32" i="1" s="1"/>
  <c r="I46" i="1"/>
  <c r="I66" i="1" s="1"/>
  <c r="I86" i="1" s="1"/>
  <c r="I28" i="1"/>
  <c r="I30" i="1" s="1"/>
  <c r="I32" i="1" s="1"/>
  <c r="AI48" i="1"/>
  <c r="AI50" i="1" s="1"/>
  <c r="AI52" i="1" s="1"/>
  <c r="K48" i="1"/>
  <c r="K50" i="1" s="1"/>
  <c r="K52" i="1" s="1"/>
  <c r="AF28" i="1"/>
  <c r="AF30" i="1" s="1"/>
  <c r="AF32" i="1" s="1"/>
  <c r="P28" i="1"/>
  <c r="P30" i="1" s="1"/>
  <c r="P32" i="1" s="1"/>
  <c r="AQ48" i="1"/>
  <c r="AQ50" i="1" s="1"/>
  <c r="AQ52" i="1" s="1"/>
  <c r="H48" i="1"/>
  <c r="H50" i="1" s="1"/>
  <c r="AP48" i="1"/>
  <c r="AP50" i="1" s="1"/>
  <c r="AP52" i="1" s="1"/>
  <c r="AS48" i="1"/>
  <c r="AS50" i="1" s="1"/>
  <c r="AS52" i="1" s="1"/>
  <c r="AC48" i="1"/>
  <c r="AC50" i="1" s="1"/>
  <c r="AC52" i="1" s="1"/>
  <c r="AN48" i="1"/>
  <c r="AN50" i="1" s="1"/>
  <c r="AN52" i="1" s="1"/>
  <c r="AO28" i="1"/>
  <c r="AO30" i="1" s="1"/>
  <c r="AO32" i="1" s="1"/>
  <c r="U28" i="1"/>
  <c r="U30" i="1" s="1"/>
  <c r="U32" i="1" s="1"/>
  <c r="AJ28" i="1"/>
  <c r="AJ30" i="1" s="1"/>
  <c r="AJ32" i="1" s="1"/>
  <c r="T28" i="1"/>
  <c r="T30" i="1" s="1"/>
  <c r="T32" i="1" s="1"/>
  <c r="AL48" i="1"/>
  <c r="AL50" i="1" s="1"/>
  <c r="AL52" i="1" s="1"/>
  <c r="V48" i="1"/>
  <c r="V50" i="1" s="1"/>
  <c r="V52" i="1" s="1"/>
  <c r="AO46" i="1"/>
  <c r="AO66" i="1" s="1"/>
  <c r="AO86" i="1" s="1"/>
  <c r="Y48" i="1"/>
  <c r="Y50" i="1" s="1"/>
  <c r="Y52" i="1" s="1"/>
  <c r="AJ46" i="1"/>
  <c r="AJ66" i="1" s="1"/>
  <c r="AJ86" i="1" s="1"/>
  <c r="P46" i="1"/>
  <c r="P66" i="1" s="1"/>
  <c r="P86" i="1" s="1"/>
  <c r="T46" i="1"/>
  <c r="T66" i="1" s="1"/>
  <c r="T86" i="1" s="1"/>
  <c r="Q46" i="1"/>
  <c r="Q66" i="1" s="1"/>
  <c r="Q86" i="1" s="1"/>
  <c r="AG28" i="1"/>
  <c r="AG30" i="1" s="1"/>
  <c r="AG32" i="1" s="1"/>
  <c r="Y28" i="1"/>
  <c r="Y30" i="1" s="1"/>
  <c r="Y32" i="1" s="1"/>
  <c r="AN28" i="1"/>
  <c r="AN30" i="1" s="1"/>
  <c r="AN32" i="1" s="1"/>
  <c r="X28" i="1"/>
  <c r="X30" i="1" s="1"/>
  <c r="X32" i="1" s="1"/>
  <c r="AK48" i="1"/>
  <c r="AK50" i="1" s="1"/>
  <c r="AK52" i="1" s="1"/>
  <c r="U46" i="1"/>
  <c r="U66" i="1" s="1"/>
  <c r="U86" i="1" s="1"/>
  <c r="AF46" i="1"/>
  <c r="AF66" i="1" s="1"/>
  <c r="AF86" i="1" s="1"/>
  <c r="H28" i="1"/>
  <c r="H30" i="1" s="1"/>
  <c r="H32" i="1" s="1"/>
  <c r="AK28" i="1"/>
  <c r="AK30" i="1" s="1"/>
  <c r="AK32" i="1" s="1"/>
  <c r="M46" i="1"/>
  <c r="M66" i="1" s="1"/>
  <c r="M86" i="1" s="1"/>
  <c r="M28" i="1"/>
  <c r="M30" i="1" s="1"/>
  <c r="M32" i="1" s="1"/>
  <c r="AR28" i="1"/>
  <c r="AR30" i="1" s="1"/>
  <c r="AR32" i="1" s="1"/>
  <c r="AB28" i="1"/>
  <c r="AB30" i="1" s="1"/>
  <c r="AB32" i="1" s="1"/>
  <c r="L28" i="1"/>
  <c r="L30" i="1" s="1"/>
  <c r="L32" i="1" s="1"/>
  <c r="G33" i="1"/>
  <c r="G49" i="2" s="1"/>
  <c r="G15" i="1"/>
  <c r="G26" i="2" s="1"/>
  <c r="H11" i="1"/>
  <c r="I11" i="1" s="1"/>
  <c r="J11" i="1" s="1"/>
  <c r="K11" i="1" s="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AJ11" i="1" s="1"/>
  <c r="AK11" i="1" s="1"/>
  <c r="AL11" i="1" s="1"/>
  <c r="AM11" i="1" s="1"/>
  <c r="AN11" i="1" s="1"/>
  <c r="AO11" i="1" s="1"/>
  <c r="AP11" i="1" s="1"/>
  <c r="AQ11" i="1" s="1"/>
  <c r="AR11" i="1" s="1"/>
  <c r="AS11" i="1" s="1"/>
  <c r="AT11" i="1" s="1"/>
  <c r="AU11" i="1" s="1"/>
  <c r="H13" i="1"/>
  <c r="H48" i="2" s="1"/>
  <c r="AB90" i="1" l="1"/>
  <c r="AB88" i="1"/>
  <c r="AB91" i="1"/>
  <c r="AB106" i="1"/>
  <c r="AB92" i="1"/>
  <c r="AB93" i="1"/>
  <c r="AM106" i="1"/>
  <c r="AM93" i="1"/>
  <c r="AM90" i="1"/>
  <c r="AM92" i="1"/>
  <c r="AM88" i="1"/>
  <c r="AM91" i="1"/>
  <c r="J108" i="1"/>
  <c r="J110" i="1" s="1"/>
  <c r="J112" i="1" s="1"/>
  <c r="J126" i="1"/>
  <c r="AP112" i="1"/>
  <c r="AP111" i="1"/>
  <c r="AP108" i="1"/>
  <c r="AP110" i="1"/>
  <c r="AP126" i="1"/>
  <c r="AP113" i="1"/>
  <c r="Q88" i="1"/>
  <c r="Q90" i="1" s="1"/>
  <c r="Q92" i="1" s="1"/>
  <c r="Q106" i="1"/>
  <c r="AI111" i="1"/>
  <c r="AI112" i="1"/>
  <c r="AI126" i="1"/>
  <c r="AI110" i="1"/>
  <c r="AI113" i="1"/>
  <c r="AI108" i="1"/>
  <c r="AC110" i="1"/>
  <c r="AC111" i="1"/>
  <c r="AC108" i="1"/>
  <c r="AC126" i="1"/>
  <c r="AC112" i="1"/>
  <c r="AC113" i="1"/>
  <c r="Y126" i="1"/>
  <c r="Y108" i="1"/>
  <c r="Y113" i="1"/>
  <c r="Y110" i="1"/>
  <c r="Y112" i="1"/>
  <c r="Y111" i="1"/>
  <c r="AR126" i="1"/>
  <c r="AR108" i="1"/>
  <c r="AR111" i="1"/>
  <c r="AR110" i="1"/>
  <c r="AR112" i="1"/>
  <c r="AR113" i="1"/>
  <c r="V126" i="1"/>
  <c r="V108" i="1"/>
  <c r="V110" i="1" s="1"/>
  <c r="V112" i="1" s="1"/>
  <c r="AK113" i="1"/>
  <c r="AK112" i="1"/>
  <c r="AK111" i="1"/>
  <c r="AK110" i="1"/>
  <c r="AK126" i="1"/>
  <c r="AK108" i="1"/>
  <c r="AT112" i="1"/>
  <c r="AT111" i="1"/>
  <c r="AT126" i="1"/>
  <c r="AT108" i="1"/>
  <c r="AT110" i="1"/>
  <c r="AT113" i="1"/>
  <c r="AF88" i="1"/>
  <c r="AF90" i="1"/>
  <c r="AF91" i="1"/>
  <c r="AF93" i="1"/>
  <c r="AF106" i="1"/>
  <c r="AF92" i="1"/>
  <c r="T106" i="1"/>
  <c r="T88" i="1"/>
  <c r="T90" i="1" s="1"/>
  <c r="T92" i="1" s="1"/>
  <c r="AO92" i="1"/>
  <c r="AO93" i="1"/>
  <c r="AO90" i="1"/>
  <c r="AO88" i="1"/>
  <c r="AO106" i="1"/>
  <c r="AO91" i="1"/>
  <c r="AA90" i="1"/>
  <c r="AA106" i="1"/>
  <c r="AA88" i="1"/>
  <c r="AA93" i="1"/>
  <c r="AA92" i="1"/>
  <c r="AA91" i="1"/>
  <c r="O106" i="1"/>
  <c r="O88" i="1"/>
  <c r="O90" i="1" s="1"/>
  <c r="O92" i="1" s="1"/>
  <c r="AS126" i="1"/>
  <c r="AS112" i="1"/>
  <c r="AS113" i="1"/>
  <c r="AS110" i="1"/>
  <c r="AS111" i="1"/>
  <c r="AS108" i="1"/>
  <c r="AE113" i="1"/>
  <c r="AE108" i="1"/>
  <c r="AE112" i="1"/>
  <c r="AE110" i="1"/>
  <c r="AE126" i="1"/>
  <c r="AE111" i="1"/>
  <c r="K126" i="1"/>
  <c r="K108" i="1"/>
  <c r="K110" i="1" s="1"/>
  <c r="K112" i="1" s="1"/>
  <c r="L108" i="1"/>
  <c r="L110" i="1" s="1"/>
  <c r="L112" i="1" s="1"/>
  <c r="L126" i="1"/>
  <c r="AN111" i="1"/>
  <c r="AN110" i="1"/>
  <c r="AN126" i="1"/>
  <c r="AN113" i="1"/>
  <c r="AN108" i="1"/>
  <c r="AN112" i="1"/>
  <c r="H126" i="1"/>
  <c r="H108" i="1"/>
  <c r="H110" i="1" s="1"/>
  <c r="H112" i="1" s="1"/>
  <c r="AJ93" i="1"/>
  <c r="AJ92" i="1"/>
  <c r="AJ90" i="1"/>
  <c r="AJ88" i="1"/>
  <c r="AJ106" i="1"/>
  <c r="AJ91" i="1"/>
  <c r="I106" i="1"/>
  <c r="I88" i="1"/>
  <c r="I90" i="1" s="1"/>
  <c r="I92" i="1" s="1"/>
  <c r="X88" i="1"/>
  <c r="X91" i="1"/>
  <c r="X106" i="1"/>
  <c r="X92" i="1"/>
  <c r="X93" i="1"/>
  <c r="X90" i="1"/>
  <c r="G90" i="1"/>
  <c r="G97" i="1" s="1"/>
  <c r="G106" i="1"/>
  <c r="G92" i="1"/>
  <c r="G91" i="1"/>
  <c r="H91" i="1" s="1"/>
  <c r="AQ126" i="1"/>
  <c r="AQ108" i="1"/>
  <c r="AQ113" i="1"/>
  <c r="AQ112" i="1"/>
  <c r="AQ111" i="1"/>
  <c r="AQ110" i="1"/>
  <c r="AU113" i="1"/>
  <c r="AU111" i="1"/>
  <c r="AU112" i="1"/>
  <c r="AU110" i="1"/>
  <c r="AU126" i="1"/>
  <c r="AU108" i="1"/>
  <c r="W106" i="1"/>
  <c r="W93" i="1"/>
  <c r="W90" i="1"/>
  <c r="W92" i="1"/>
  <c r="W91" i="1"/>
  <c r="W88" i="1"/>
  <c r="M106" i="1"/>
  <c r="M88" i="1"/>
  <c r="M90" i="1" s="1"/>
  <c r="M92" i="1" s="1"/>
  <c r="U90" i="1"/>
  <c r="U92" i="1" s="1"/>
  <c r="U106" i="1"/>
  <c r="U88" i="1"/>
  <c r="P88" i="1"/>
  <c r="P90" i="1" s="1"/>
  <c r="P92" i="1" s="1"/>
  <c r="P106" i="1"/>
  <c r="AL113" i="1"/>
  <c r="AL112" i="1"/>
  <c r="AL111" i="1"/>
  <c r="AL110" i="1"/>
  <c r="AL126" i="1"/>
  <c r="AL108" i="1"/>
  <c r="R108" i="1"/>
  <c r="R110" i="1" s="1"/>
  <c r="R112" i="1" s="1"/>
  <c r="R126" i="1"/>
  <c r="G57" i="1"/>
  <c r="S28" i="2" s="1"/>
  <c r="G52" i="1"/>
  <c r="G53" i="1" s="1"/>
  <c r="G50" i="2" s="1"/>
  <c r="AA48" i="1"/>
  <c r="AA50" i="1" s="1"/>
  <c r="AA52" i="1" s="1"/>
  <c r="G70" i="1"/>
  <c r="G77" i="1" s="1"/>
  <c r="M68" i="1"/>
  <c r="M70" i="1" s="1"/>
  <c r="U68" i="1"/>
  <c r="U70" i="1" s="1"/>
  <c r="U72" i="1" s="1"/>
  <c r="X68" i="1"/>
  <c r="X70" i="1" s="1"/>
  <c r="X72" i="1" s="1"/>
  <c r="S48" i="1"/>
  <c r="S50" i="1" s="1"/>
  <c r="S52" i="1" s="1"/>
  <c r="S66" i="1"/>
  <c r="S86" i="1" s="1"/>
  <c r="AJ68" i="1"/>
  <c r="AJ70" i="1" s="1"/>
  <c r="AJ72" i="1" s="1"/>
  <c r="W68" i="1"/>
  <c r="W70" i="1" s="1"/>
  <c r="W72" i="1" s="1"/>
  <c r="O68" i="1"/>
  <c r="O70" i="1" s="1"/>
  <c r="O72" i="1" s="1"/>
  <c r="Q68" i="1"/>
  <c r="Q70" i="1" s="1"/>
  <c r="Q72" i="1" s="1"/>
  <c r="AB48" i="1"/>
  <c r="AB50" i="1" s="1"/>
  <c r="AB52" i="1" s="1"/>
  <c r="Z48" i="1"/>
  <c r="Z66" i="1"/>
  <c r="Z86" i="1" s="1"/>
  <c r="AH48" i="1"/>
  <c r="AH50" i="1" s="1"/>
  <c r="AH52" i="1" s="1"/>
  <c r="AH66" i="1"/>
  <c r="AH86" i="1" s="1"/>
  <c r="AD48" i="1"/>
  <c r="AD50" i="1" s="1"/>
  <c r="AD66" i="1"/>
  <c r="AD86" i="1" s="1"/>
  <c r="H72" i="1"/>
  <c r="P68" i="1"/>
  <c r="P70" i="1" s="1"/>
  <c r="P72" i="1" s="1"/>
  <c r="AB68" i="1"/>
  <c r="AB70" i="1" s="1"/>
  <c r="AB72" i="1" s="1"/>
  <c r="AF72" i="1"/>
  <c r="AF70" i="1"/>
  <c r="AF68" i="1"/>
  <c r="T68" i="1"/>
  <c r="T70" i="1" s="1"/>
  <c r="T72" i="1" s="1"/>
  <c r="AO70" i="1"/>
  <c r="AO73" i="1"/>
  <c r="AO68" i="1"/>
  <c r="AO72" i="1"/>
  <c r="AO71" i="1"/>
  <c r="I68" i="1"/>
  <c r="I70" i="1" s="1"/>
  <c r="AG48" i="1"/>
  <c r="AG66" i="1"/>
  <c r="AG86" i="1" s="1"/>
  <c r="N48" i="1"/>
  <c r="N50" i="1" s="1"/>
  <c r="N52" i="1" s="1"/>
  <c r="N66" i="1"/>
  <c r="N86" i="1" s="1"/>
  <c r="AA68" i="1"/>
  <c r="AA70" i="1" s="1"/>
  <c r="AA72" i="1" s="1"/>
  <c r="AM72" i="1"/>
  <c r="AM73" i="1"/>
  <c r="AM68" i="1"/>
  <c r="AM71" i="1"/>
  <c r="AM70" i="1"/>
  <c r="AD52" i="1"/>
  <c r="AG50" i="1"/>
  <c r="H31" i="1"/>
  <c r="I31" i="1" s="1"/>
  <c r="J31" i="1" s="1"/>
  <c r="K31" i="1" s="1"/>
  <c r="L31" i="1" s="1"/>
  <c r="M31" i="1" s="1"/>
  <c r="N31" i="1" s="1"/>
  <c r="O31" i="1" s="1"/>
  <c r="P31" i="1" s="1"/>
  <c r="Q31" i="1" s="1"/>
  <c r="R31" i="1" s="1"/>
  <c r="S31" i="1" s="1"/>
  <c r="T31" i="1" s="1"/>
  <c r="U31" i="1" s="1"/>
  <c r="V31" i="1" s="1"/>
  <c r="W31" i="1" s="1"/>
  <c r="X31" i="1" s="1"/>
  <c r="Y31" i="1" s="1"/>
  <c r="Z31" i="1" s="1"/>
  <c r="AA31" i="1" s="1"/>
  <c r="AB31" i="1" s="1"/>
  <c r="AC31" i="1" s="1"/>
  <c r="AD31" i="1" s="1"/>
  <c r="AE31" i="1" s="1"/>
  <c r="AF31" i="1" s="1"/>
  <c r="AG31" i="1" s="1"/>
  <c r="AH31" i="1" s="1"/>
  <c r="AI31" i="1" s="1"/>
  <c r="AJ31" i="1" s="1"/>
  <c r="AK31" i="1" s="1"/>
  <c r="AL31" i="1" s="1"/>
  <c r="AM31" i="1" s="1"/>
  <c r="AN31" i="1" s="1"/>
  <c r="AO31" i="1" s="1"/>
  <c r="AP31" i="1" s="1"/>
  <c r="AQ31" i="1" s="1"/>
  <c r="AR31" i="1" s="1"/>
  <c r="AS31" i="1" s="1"/>
  <c r="AT31" i="1" s="1"/>
  <c r="AU31" i="1" s="1"/>
  <c r="Z50" i="1"/>
  <c r="Z52" i="1" s="1"/>
  <c r="X48" i="1"/>
  <c r="X50" i="1" s="1"/>
  <c r="X52" i="1" s="1"/>
  <c r="W48" i="1"/>
  <c r="W50" i="1" s="1"/>
  <c r="W52" i="1" s="1"/>
  <c r="AG52" i="1"/>
  <c r="H52" i="1"/>
  <c r="H51" i="1"/>
  <c r="G35" i="1"/>
  <c r="T48" i="1"/>
  <c r="T50" i="1" s="1"/>
  <c r="T52" i="1" s="1"/>
  <c r="AF48" i="1"/>
  <c r="AF50" i="1" s="1"/>
  <c r="AF52" i="1" s="1"/>
  <c r="P48" i="1"/>
  <c r="P50" i="1" s="1"/>
  <c r="P52" i="1" s="1"/>
  <c r="H33" i="1"/>
  <c r="U48" i="1"/>
  <c r="U50" i="1" s="1"/>
  <c r="U52" i="1" s="1"/>
  <c r="AJ48" i="1"/>
  <c r="AJ50" i="1" s="1"/>
  <c r="AJ52" i="1" s="1"/>
  <c r="AO48" i="1"/>
  <c r="AO50" i="1" s="1"/>
  <c r="AO52" i="1" s="1"/>
  <c r="I48" i="1"/>
  <c r="I50" i="1" s="1"/>
  <c r="I52" i="1" s="1"/>
  <c r="M48" i="1"/>
  <c r="M50" i="1" s="1"/>
  <c r="M52" i="1" s="1"/>
  <c r="Q48" i="1"/>
  <c r="Q50" i="1" s="1"/>
  <c r="Q52" i="1" s="1"/>
  <c r="I13" i="1"/>
  <c r="I48" i="2" s="1"/>
  <c r="G18" i="1"/>
  <c r="G29" i="2" s="1"/>
  <c r="I91" i="1" l="1"/>
  <c r="J91" i="1" s="1"/>
  <c r="K91" i="1" s="1"/>
  <c r="L91" i="1" s="1"/>
  <c r="M91" i="1" s="1"/>
  <c r="AD91" i="1"/>
  <c r="AD90" i="1"/>
  <c r="AD106" i="1"/>
  <c r="AD93" i="1"/>
  <c r="AD88" i="1"/>
  <c r="AD92" i="1"/>
  <c r="Z91" i="1"/>
  <c r="Z106" i="1"/>
  <c r="Z88" i="1"/>
  <c r="Z92" i="1"/>
  <c r="Z90" i="1"/>
  <c r="Z93" i="1"/>
  <c r="R128" i="1"/>
  <c r="R130" i="1" s="1"/>
  <c r="R132" i="1" s="1"/>
  <c r="R146" i="1"/>
  <c r="L128" i="1"/>
  <c r="L130" i="1" s="1"/>
  <c r="L132" i="1" s="1"/>
  <c r="L146" i="1"/>
  <c r="K128" i="1"/>
  <c r="K130" i="1" s="1"/>
  <c r="K132" i="1" s="1"/>
  <c r="K146" i="1"/>
  <c r="AR132" i="1"/>
  <c r="AR128" i="1"/>
  <c r="AR131" i="1"/>
  <c r="AR133" i="1"/>
  <c r="AR130" i="1"/>
  <c r="AR146" i="1"/>
  <c r="AI133" i="1"/>
  <c r="AI128" i="1"/>
  <c r="AI130" i="1"/>
  <c r="AI132" i="1"/>
  <c r="AI131" i="1"/>
  <c r="AI146" i="1"/>
  <c r="AG92" i="1"/>
  <c r="AG90" i="1"/>
  <c r="AG106" i="1"/>
  <c r="AG93" i="1"/>
  <c r="AG91" i="1"/>
  <c r="AG88" i="1"/>
  <c r="AL132" i="1"/>
  <c r="AL131" i="1"/>
  <c r="AL128" i="1"/>
  <c r="AL130" i="1"/>
  <c r="AL146" i="1"/>
  <c r="AL133" i="1"/>
  <c r="H146" i="1"/>
  <c r="H128" i="1"/>
  <c r="H130" i="1" s="1"/>
  <c r="H132" i="1" s="1"/>
  <c r="AN131" i="1"/>
  <c r="AN128" i="1"/>
  <c r="AN146" i="1"/>
  <c r="AN130" i="1"/>
  <c r="AN133" i="1"/>
  <c r="AN132" i="1"/>
  <c r="AC132" i="1"/>
  <c r="AC128" i="1"/>
  <c r="AC130" i="1"/>
  <c r="AC133" i="1"/>
  <c r="AC146" i="1"/>
  <c r="AC131" i="1"/>
  <c r="Q108" i="1"/>
  <c r="Q110" i="1" s="1"/>
  <c r="Q112" i="1" s="1"/>
  <c r="Q126" i="1"/>
  <c r="J128" i="1"/>
  <c r="J130" i="1" s="1"/>
  <c r="J132" i="1" s="1"/>
  <c r="J146" i="1"/>
  <c r="AM112" i="1"/>
  <c r="AM126" i="1"/>
  <c r="AM110" i="1"/>
  <c r="AM113" i="1"/>
  <c r="AM108" i="1"/>
  <c r="AM111" i="1"/>
  <c r="M108" i="1"/>
  <c r="M110" i="1" s="1"/>
  <c r="M112" i="1" s="1"/>
  <c r="M126" i="1"/>
  <c r="W112" i="1"/>
  <c r="W126" i="1"/>
  <c r="W110" i="1"/>
  <c r="W113" i="1"/>
  <c r="W108" i="1"/>
  <c r="W111" i="1"/>
  <c r="G110" i="1"/>
  <c r="G117" i="1" s="1"/>
  <c r="G126" i="1"/>
  <c r="T126" i="1"/>
  <c r="T108" i="1"/>
  <c r="T110" i="1" s="1"/>
  <c r="T112" i="1" s="1"/>
  <c r="V130" i="1"/>
  <c r="V132" i="1" s="1"/>
  <c r="V128" i="1"/>
  <c r="V146" i="1"/>
  <c r="Y130" i="1"/>
  <c r="Y132" i="1"/>
  <c r="Y133" i="1"/>
  <c r="Y146" i="1"/>
  <c r="Y128" i="1"/>
  <c r="Y131" i="1"/>
  <c r="AU130" i="1"/>
  <c r="AU146" i="1"/>
  <c r="AU132" i="1"/>
  <c r="AU133" i="1"/>
  <c r="AU128" i="1"/>
  <c r="AU131" i="1"/>
  <c r="X113" i="1"/>
  <c r="X108" i="1"/>
  <c r="X111" i="1"/>
  <c r="X110" i="1"/>
  <c r="X126" i="1"/>
  <c r="X112" i="1"/>
  <c r="I108" i="1"/>
  <c r="I110" i="1" s="1"/>
  <c r="I112" i="1" s="1"/>
  <c r="I126" i="1"/>
  <c r="AS130" i="1"/>
  <c r="AS133" i="1"/>
  <c r="AS128" i="1"/>
  <c r="AS146" i="1"/>
  <c r="AS132" i="1"/>
  <c r="AS131" i="1"/>
  <c r="O126" i="1"/>
  <c r="O108" i="1"/>
  <c r="O110" i="1" s="1"/>
  <c r="O112" i="1" s="1"/>
  <c r="AO110" i="1"/>
  <c r="AO111" i="1"/>
  <c r="AO112" i="1"/>
  <c r="AO126" i="1"/>
  <c r="AO108" i="1"/>
  <c r="AO113" i="1"/>
  <c r="AF126" i="1"/>
  <c r="AF110" i="1"/>
  <c r="AF108" i="1"/>
  <c r="AF111" i="1"/>
  <c r="AF113" i="1"/>
  <c r="AF112" i="1"/>
  <c r="AT132" i="1"/>
  <c r="AT130" i="1"/>
  <c r="AT131" i="1"/>
  <c r="AT128" i="1"/>
  <c r="AT133" i="1"/>
  <c r="AT146" i="1"/>
  <c r="AK133" i="1"/>
  <c r="AK132" i="1"/>
  <c r="AK130" i="1"/>
  <c r="AK131" i="1"/>
  <c r="AK128" i="1"/>
  <c r="AK146" i="1"/>
  <c r="AP146" i="1"/>
  <c r="AP131" i="1"/>
  <c r="AP133" i="1"/>
  <c r="AP132" i="1"/>
  <c r="AP128" i="1"/>
  <c r="AP130" i="1"/>
  <c r="AB111" i="1"/>
  <c r="AB110" i="1"/>
  <c r="AB112" i="1"/>
  <c r="AB113" i="1"/>
  <c r="AB126" i="1"/>
  <c r="AB108" i="1"/>
  <c r="AA126" i="1"/>
  <c r="AA112" i="1"/>
  <c r="AA113" i="1"/>
  <c r="AA108" i="1"/>
  <c r="AA111" i="1"/>
  <c r="AA110" i="1"/>
  <c r="AH91" i="1"/>
  <c r="AH88" i="1"/>
  <c r="AH90" i="1"/>
  <c r="AH92" i="1"/>
  <c r="AH106" i="1"/>
  <c r="AH93" i="1"/>
  <c r="AQ131" i="1"/>
  <c r="AQ133" i="1"/>
  <c r="AQ132" i="1"/>
  <c r="AQ146" i="1"/>
  <c r="AQ130" i="1"/>
  <c r="AQ128" i="1"/>
  <c r="AE133" i="1"/>
  <c r="AE132" i="1"/>
  <c r="AE128" i="1"/>
  <c r="AE131" i="1"/>
  <c r="AE130" i="1"/>
  <c r="AE146" i="1"/>
  <c r="N106" i="1"/>
  <c r="N88" i="1"/>
  <c r="N90" i="1" s="1"/>
  <c r="N92" i="1" s="1"/>
  <c r="S88" i="1"/>
  <c r="S90" i="1" s="1"/>
  <c r="S92" i="1" s="1"/>
  <c r="S106" i="1"/>
  <c r="P108" i="1"/>
  <c r="P110" i="1" s="1"/>
  <c r="P112" i="1" s="1"/>
  <c r="P126" i="1"/>
  <c r="U126" i="1"/>
  <c r="U108" i="1"/>
  <c r="U110" i="1" s="1"/>
  <c r="U112" i="1" s="1"/>
  <c r="G93" i="1"/>
  <c r="H93" i="1" s="1"/>
  <c r="I93" i="1" s="1"/>
  <c r="J93" i="1" s="1"/>
  <c r="K93" i="1" s="1"/>
  <c r="L93" i="1" s="1"/>
  <c r="M93" i="1" s="1"/>
  <c r="AJ112" i="1"/>
  <c r="AJ108" i="1"/>
  <c r="AJ126" i="1"/>
  <c r="AJ111" i="1"/>
  <c r="AJ110" i="1"/>
  <c r="AJ113" i="1"/>
  <c r="G71" i="1"/>
  <c r="H71" i="1" s="1"/>
  <c r="I71" i="1" s="1"/>
  <c r="J71" i="1" s="1"/>
  <c r="K71" i="1" s="1"/>
  <c r="L71" i="1" s="1"/>
  <c r="M71" i="1" s="1"/>
  <c r="H53" i="1"/>
  <c r="H50" i="2" s="1"/>
  <c r="G72" i="1"/>
  <c r="G73" i="1" s="1"/>
  <c r="I72" i="1"/>
  <c r="M72" i="1"/>
  <c r="AH68" i="1"/>
  <c r="AH70" i="1" s="1"/>
  <c r="AH72" i="1" s="1"/>
  <c r="AD68" i="1"/>
  <c r="AD70" i="1"/>
  <c r="AD72" i="1" s="1"/>
  <c r="Z68" i="1"/>
  <c r="Z70" i="1" s="1"/>
  <c r="Z72" i="1" s="1"/>
  <c r="N68" i="1"/>
  <c r="N70" i="1" s="1"/>
  <c r="AG70" i="1"/>
  <c r="AG68" i="1"/>
  <c r="AG72" i="1"/>
  <c r="S68" i="1"/>
  <c r="S70" i="1" s="1"/>
  <c r="S72" i="1" s="1"/>
  <c r="I33" i="1"/>
  <c r="H49" i="2"/>
  <c r="G38" i="1"/>
  <c r="M29" i="2" s="1"/>
  <c r="M26" i="2"/>
  <c r="G55" i="1"/>
  <c r="I51" i="1"/>
  <c r="J51" i="1" s="1"/>
  <c r="K51" i="1" s="1"/>
  <c r="L51" i="1" s="1"/>
  <c r="M51" i="1" s="1"/>
  <c r="N51" i="1" s="1"/>
  <c r="O51" i="1" s="1"/>
  <c r="P51" i="1" s="1"/>
  <c r="Q51" i="1" s="1"/>
  <c r="R51" i="1" s="1"/>
  <c r="S51" i="1" s="1"/>
  <c r="T51" i="1" s="1"/>
  <c r="U51" i="1" s="1"/>
  <c r="V51" i="1" s="1"/>
  <c r="W51" i="1" s="1"/>
  <c r="X51" i="1" s="1"/>
  <c r="Y51" i="1" s="1"/>
  <c r="Z51" i="1" s="1"/>
  <c r="AA51" i="1" s="1"/>
  <c r="AB51" i="1" s="1"/>
  <c r="AC51" i="1" s="1"/>
  <c r="AD51" i="1" s="1"/>
  <c r="AE51" i="1" s="1"/>
  <c r="AF51" i="1" s="1"/>
  <c r="AG51" i="1" s="1"/>
  <c r="AH51" i="1" s="1"/>
  <c r="AI51" i="1" s="1"/>
  <c r="AJ51" i="1" s="1"/>
  <c r="AK51" i="1" s="1"/>
  <c r="AL51" i="1" s="1"/>
  <c r="AM51" i="1" s="1"/>
  <c r="AN51" i="1" s="1"/>
  <c r="AO51" i="1" s="1"/>
  <c r="AP51" i="1" s="1"/>
  <c r="AQ51" i="1" s="1"/>
  <c r="AR51" i="1" s="1"/>
  <c r="AS51" i="1" s="1"/>
  <c r="AT51" i="1" s="1"/>
  <c r="AU51" i="1" s="1"/>
  <c r="J13" i="1"/>
  <c r="J48" i="2" s="1"/>
  <c r="G95" i="1" l="1"/>
  <c r="G98" i="1" s="1"/>
  <c r="O128" i="1"/>
  <c r="O130" i="1" s="1"/>
  <c r="O132" i="1" s="1"/>
  <c r="O146" i="1"/>
  <c r="X130" i="1"/>
  <c r="X132" i="1"/>
  <c r="X133" i="1"/>
  <c r="X131" i="1"/>
  <c r="X128" i="1"/>
  <c r="X146" i="1"/>
  <c r="M128" i="1"/>
  <c r="M130" i="1" s="1"/>
  <c r="M132" i="1" s="1"/>
  <c r="M146" i="1"/>
  <c r="AM146" i="1"/>
  <c r="AM130" i="1"/>
  <c r="AM133" i="1"/>
  <c r="AM128" i="1"/>
  <c r="AM132" i="1"/>
  <c r="AM131" i="1"/>
  <c r="N91" i="1"/>
  <c r="O91" i="1" s="1"/>
  <c r="P91" i="1" s="1"/>
  <c r="Q91" i="1" s="1"/>
  <c r="R91" i="1" s="1"/>
  <c r="S91" i="1" s="1"/>
  <c r="T91" i="1" s="1"/>
  <c r="U91" i="1" s="1"/>
  <c r="V91" i="1" s="1"/>
  <c r="N93" i="1"/>
  <c r="O93" i="1" s="1"/>
  <c r="P93" i="1" s="1"/>
  <c r="Q93" i="1" s="1"/>
  <c r="R93" i="1" s="1"/>
  <c r="S93" i="1" s="1"/>
  <c r="T93" i="1" s="1"/>
  <c r="U93" i="1" s="1"/>
  <c r="V93" i="1" s="1"/>
  <c r="P128" i="1"/>
  <c r="P130" i="1" s="1"/>
  <c r="P132" i="1" s="1"/>
  <c r="P146" i="1"/>
  <c r="AJ133" i="1"/>
  <c r="AJ132" i="1"/>
  <c r="AJ130" i="1"/>
  <c r="AJ146" i="1"/>
  <c r="AJ128" i="1"/>
  <c r="AJ131" i="1"/>
  <c r="AE166" i="1"/>
  <c r="AE150" i="1"/>
  <c r="AE151" i="1"/>
  <c r="AE153" i="1"/>
  <c r="AE152" i="1"/>
  <c r="AE148" i="1"/>
  <c r="AQ166" i="1"/>
  <c r="AQ153" i="1"/>
  <c r="AQ150" i="1"/>
  <c r="AQ152" i="1"/>
  <c r="AQ148" i="1"/>
  <c r="AQ151" i="1"/>
  <c r="AK166" i="1"/>
  <c r="AK152" i="1"/>
  <c r="AK150" i="1"/>
  <c r="AK151" i="1"/>
  <c r="AK153" i="1"/>
  <c r="AK148" i="1"/>
  <c r="AO133" i="1"/>
  <c r="AO130" i="1"/>
  <c r="AO146" i="1"/>
  <c r="AO128" i="1"/>
  <c r="AO132" i="1"/>
  <c r="AO131" i="1"/>
  <c r="Y166" i="1"/>
  <c r="Y153" i="1"/>
  <c r="Y150" i="1"/>
  <c r="Y148" i="1"/>
  <c r="Y152" i="1"/>
  <c r="Y151" i="1"/>
  <c r="V166" i="1"/>
  <c r="V148" i="1"/>
  <c r="V150" i="1" s="1"/>
  <c r="V152" i="1" s="1"/>
  <c r="G111" i="1"/>
  <c r="H111" i="1" s="1"/>
  <c r="I111" i="1" s="1"/>
  <c r="J111" i="1" s="1"/>
  <c r="K111" i="1" s="1"/>
  <c r="L111" i="1" s="1"/>
  <c r="M111" i="1" s="1"/>
  <c r="W132" i="1"/>
  <c r="W133" i="1"/>
  <c r="W131" i="1"/>
  <c r="W146" i="1"/>
  <c r="W130" i="1"/>
  <c r="W128" i="1"/>
  <c r="Q128" i="1"/>
  <c r="Q130" i="1" s="1"/>
  <c r="Q132" i="1" s="1"/>
  <c r="Q146" i="1"/>
  <c r="L166" i="1"/>
  <c r="L148" i="1"/>
  <c r="L150" i="1" s="1"/>
  <c r="L152" i="1" s="1"/>
  <c r="S108" i="1"/>
  <c r="S110" i="1" s="1"/>
  <c r="S112" i="1" s="1"/>
  <c r="S126" i="1"/>
  <c r="AT166" i="1"/>
  <c r="AT153" i="1"/>
  <c r="AT150" i="1"/>
  <c r="AT148" i="1"/>
  <c r="AT152" i="1"/>
  <c r="AT151" i="1"/>
  <c r="T146" i="1"/>
  <c r="T128" i="1"/>
  <c r="T130" i="1" s="1"/>
  <c r="T132" i="1" s="1"/>
  <c r="G130" i="1"/>
  <c r="G137" i="1" s="1"/>
  <c r="G146" i="1"/>
  <c r="AL166" i="1"/>
  <c r="AL152" i="1"/>
  <c r="AL148" i="1"/>
  <c r="AL151" i="1"/>
  <c r="AL153" i="1"/>
  <c r="AL150" i="1"/>
  <c r="AG110" i="1"/>
  <c r="AG111" i="1"/>
  <c r="AG108" i="1"/>
  <c r="AG126" i="1"/>
  <c r="AG112" i="1"/>
  <c r="AG113" i="1"/>
  <c r="AD112" i="1"/>
  <c r="AD111" i="1"/>
  <c r="AD126" i="1"/>
  <c r="AD108" i="1"/>
  <c r="AD110" i="1"/>
  <c r="AD113" i="1"/>
  <c r="N108" i="1"/>
  <c r="N110" i="1" s="1"/>
  <c r="N112" i="1" s="1"/>
  <c r="N126" i="1"/>
  <c r="AA146" i="1"/>
  <c r="AA130" i="1"/>
  <c r="AA133" i="1"/>
  <c r="AA128" i="1"/>
  <c r="AA131" i="1"/>
  <c r="AA132" i="1"/>
  <c r="AP166" i="1"/>
  <c r="AP148" i="1"/>
  <c r="AP153" i="1"/>
  <c r="AP152" i="1"/>
  <c r="AP151" i="1"/>
  <c r="AP150" i="1"/>
  <c r="I146" i="1"/>
  <c r="I128" i="1"/>
  <c r="I130" i="1" s="1"/>
  <c r="I132" i="1" s="1"/>
  <c r="AU166" i="1"/>
  <c r="AU152" i="1"/>
  <c r="AU148" i="1"/>
  <c r="AU151" i="1"/>
  <c r="AU150" i="1"/>
  <c r="AU153" i="1"/>
  <c r="AC166" i="1"/>
  <c r="AC153" i="1"/>
  <c r="AC150" i="1"/>
  <c r="AC148" i="1"/>
  <c r="AC152" i="1"/>
  <c r="AC151" i="1"/>
  <c r="AN166" i="1"/>
  <c r="AN150" i="1"/>
  <c r="AN152" i="1"/>
  <c r="AN153" i="1"/>
  <c r="AN148" i="1"/>
  <c r="AN151" i="1"/>
  <c r="H166" i="1"/>
  <c r="H148" i="1"/>
  <c r="H150" i="1" s="1"/>
  <c r="H152" i="1" s="1"/>
  <c r="AR166" i="1"/>
  <c r="AR151" i="1"/>
  <c r="AR152" i="1"/>
  <c r="AR148" i="1"/>
  <c r="AR150" i="1"/>
  <c r="AR153" i="1"/>
  <c r="R166" i="1"/>
  <c r="R148" i="1"/>
  <c r="R150" i="1" s="1"/>
  <c r="R152" i="1" s="1"/>
  <c r="U146" i="1"/>
  <c r="U128" i="1"/>
  <c r="U130" i="1" s="1"/>
  <c r="U132" i="1" s="1"/>
  <c r="AH112" i="1"/>
  <c r="AH108" i="1"/>
  <c r="AH113" i="1"/>
  <c r="AH126" i="1"/>
  <c r="AH110" i="1"/>
  <c r="AH111" i="1"/>
  <c r="AB146" i="1"/>
  <c r="AB132" i="1"/>
  <c r="AB128" i="1"/>
  <c r="AB131" i="1"/>
  <c r="AB133" i="1"/>
  <c r="AB130" i="1"/>
  <c r="AF133" i="1"/>
  <c r="AF146" i="1"/>
  <c r="AF131" i="1"/>
  <c r="AF130" i="1"/>
  <c r="AF132" i="1"/>
  <c r="AF128" i="1"/>
  <c r="AS166" i="1"/>
  <c r="AS153" i="1"/>
  <c r="AS150" i="1"/>
  <c r="AS148" i="1"/>
  <c r="AS152" i="1"/>
  <c r="AS151" i="1"/>
  <c r="G112" i="1"/>
  <c r="J166" i="1"/>
  <c r="J148" i="1"/>
  <c r="J150" i="1" s="1"/>
  <c r="J152" i="1" s="1"/>
  <c r="AI166" i="1"/>
  <c r="AI151" i="1"/>
  <c r="AI152" i="1"/>
  <c r="AI150" i="1"/>
  <c r="AI148" i="1"/>
  <c r="AI153" i="1"/>
  <c r="K166" i="1"/>
  <c r="K148" i="1"/>
  <c r="K150" i="1" s="1"/>
  <c r="K152" i="1" s="1"/>
  <c r="Z111" i="1"/>
  <c r="Z112" i="1"/>
  <c r="Z113" i="1"/>
  <c r="Z108" i="1"/>
  <c r="Z110" i="1"/>
  <c r="Z126" i="1"/>
  <c r="I53" i="1"/>
  <c r="J53" i="1" s="1"/>
  <c r="H73" i="1"/>
  <c r="N71" i="1"/>
  <c r="O71" i="1" s="1"/>
  <c r="P71" i="1" s="1"/>
  <c r="Q71" i="1" s="1"/>
  <c r="R71" i="1" s="1"/>
  <c r="S71" i="1" s="1"/>
  <c r="T71" i="1" s="1"/>
  <c r="U71" i="1" s="1"/>
  <c r="V71" i="1" s="1"/>
  <c r="W71" i="1" s="1"/>
  <c r="X71" i="1" s="1"/>
  <c r="Y71" i="1" s="1"/>
  <c r="Z71" i="1" s="1"/>
  <c r="AA71" i="1" s="1"/>
  <c r="AB71" i="1" s="1"/>
  <c r="AC71" i="1" s="1"/>
  <c r="AD71" i="1" s="1"/>
  <c r="AE71" i="1" s="1"/>
  <c r="AF71" i="1" s="1"/>
  <c r="AG71" i="1" s="1"/>
  <c r="AH71" i="1" s="1"/>
  <c r="AI71" i="1" s="1"/>
  <c r="AJ71" i="1" s="1"/>
  <c r="AK71" i="1" s="1"/>
  <c r="N72" i="1"/>
  <c r="G75" i="1" s="1"/>
  <c r="G58" i="1"/>
  <c r="S29" i="2" s="1"/>
  <c r="S26" i="2"/>
  <c r="J33" i="1"/>
  <c r="I49" i="2"/>
  <c r="K13" i="1"/>
  <c r="K48" i="2" s="1"/>
  <c r="AH133" i="1" l="1"/>
  <c r="AH128" i="1"/>
  <c r="AH131" i="1"/>
  <c r="AH146" i="1"/>
  <c r="AH130" i="1"/>
  <c r="AH132" i="1"/>
  <c r="AU170" i="1"/>
  <c r="AU171" i="1"/>
  <c r="AU172" i="1"/>
  <c r="AU168" i="1"/>
  <c r="AU186" i="1"/>
  <c r="AU173" i="1"/>
  <c r="AA166" i="1"/>
  <c r="AA152" i="1"/>
  <c r="AA148" i="1"/>
  <c r="AA151" i="1"/>
  <c r="AA150" i="1"/>
  <c r="AA153" i="1"/>
  <c r="S146" i="1"/>
  <c r="S128" i="1"/>
  <c r="S130" i="1" s="1"/>
  <c r="S132" i="1" s="1"/>
  <c r="AM166" i="1"/>
  <c r="AM153" i="1"/>
  <c r="AM150" i="1"/>
  <c r="AM152" i="1"/>
  <c r="AM148" i="1"/>
  <c r="AM151" i="1"/>
  <c r="AS173" i="1"/>
  <c r="AS168" i="1"/>
  <c r="AS172" i="1"/>
  <c r="AS171" i="1"/>
  <c r="AS170" i="1"/>
  <c r="AS186" i="1"/>
  <c r="R186" i="1"/>
  <c r="R188" i="1" s="1"/>
  <c r="R190" i="1" s="1"/>
  <c r="R192" i="1" s="1"/>
  <c r="R168" i="1"/>
  <c r="R170" i="1" s="1"/>
  <c r="R172" i="1" s="1"/>
  <c r="N128" i="1"/>
  <c r="N130" i="1" s="1"/>
  <c r="N132" i="1" s="1"/>
  <c r="N146" i="1"/>
  <c r="V186" i="1"/>
  <c r="V168" i="1"/>
  <c r="V170" i="1" s="1"/>
  <c r="V172" i="1" s="1"/>
  <c r="Z133" i="1"/>
  <c r="Z132" i="1"/>
  <c r="Z128" i="1"/>
  <c r="Z130" i="1"/>
  <c r="Z131" i="1"/>
  <c r="Z146" i="1"/>
  <c r="K168" i="1"/>
  <c r="K170" i="1" s="1"/>
  <c r="K172" i="1" s="1"/>
  <c r="K186" i="1"/>
  <c r="J186" i="1"/>
  <c r="J168" i="1"/>
  <c r="J170" i="1" s="1"/>
  <c r="J172" i="1" s="1"/>
  <c r="AF166" i="1"/>
  <c r="AF153" i="1"/>
  <c r="AF150" i="1"/>
  <c r="AF148" i="1"/>
  <c r="AF151" i="1"/>
  <c r="AF152" i="1"/>
  <c r="H186" i="1"/>
  <c r="H168" i="1"/>
  <c r="H170" i="1" s="1"/>
  <c r="H172" i="1" s="1"/>
  <c r="AC168" i="1"/>
  <c r="AC186" i="1"/>
  <c r="AC173" i="1"/>
  <c r="AC172" i="1"/>
  <c r="AC171" i="1"/>
  <c r="AC170" i="1"/>
  <c r="AP171" i="1"/>
  <c r="AP186" i="1"/>
  <c r="AP168" i="1"/>
  <c r="AP173" i="1"/>
  <c r="AP172" i="1"/>
  <c r="AP170" i="1"/>
  <c r="AD133" i="1"/>
  <c r="AD128" i="1"/>
  <c r="AD146" i="1"/>
  <c r="AD131" i="1"/>
  <c r="AD132" i="1"/>
  <c r="AD130" i="1"/>
  <c r="G132" i="1"/>
  <c r="AT170" i="1"/>
  <c r="AT186" i="1"/>
  <c r="AT172" i="1"/>
  <c r="AT168" i="1"/>
  <c r="AT173" i="1"/>
  <c r="AT171" i="1"/>
  <c r="Q166" i="1"/>
  <c r="Q148" i="1"/>
  <c r="Q150" i="1" s="1"/>
  <c r="Q152" i="1" s="1"/>
  <c r="W166" i="1"/>
  <c r="W151" i="1"/>
  <c r="W148" i="1"/>
  <c r="W150" i="1"/>
  <c r="W153" i="1"/>
  <c r="W152" i="1"/>
  <c r="N111" i="1"/>
  <c r="O111" i="1" s="1"/>
  <c r="P111" i="1" s="1"/>
  <c r="Q111" i="1" s="1"/>
  <c r="R111" i="1" s="1"/>
  <c r="S111" i="1" s="1"/>
  <c r="T111" i="1" s="1"/>
  <c r="U111" i="1" s="1"/>
  <c r="V111" i="1" s="1"/>
  <c r="AJ166" i="1"/>
  <c r="AJ148" i="1"/>
  <c r="AJ153" i="1"/>
  <c r="AJ151" i="1"/>
  <c r="AJ152" i="1"/>
  <c r="AJ150" i="1"/>
  <c r="P166" i="1"/>
  <c r="P148" i="1"/>
  <c r="P150" i="1" s="1"/>
  <c r="P152" i="1" s="1"/>
  <c r="AI170" i="1"/>
  <c r="AI173" i="1"/>
  <c r="AI171" i="1"/>
  <c r="AI186" i="1"/>
  <c r="AI172" i="1"/>
  <c r="AI168" i="1"/>
  <c r="AN172" i="1"/>
  <c r="AN168" i="1"/>
  <c r="AN173" i="1"/>
  <c r="AN170" i="1"/>
  <c r="AN171" i="1"/>
  <c r="AN186" i="1"/>
  <c r="I166" i="1"/>
  <c r="I148" i="1"/>
  <c r="I150" i="1" s="1"/>
  <c r="I152" i="1" s="1"/>
  <c r="AL172" i="1"/>
  <c r="AL171" i="1"/>
  <c r="AL186" i="1"/>
  <c r="AL173" i="1"/>
  <c r="AL168" i="1"/>
  <c r="AL170" i="1"/>
  <c r="G166" i="1"/>
  <c r="G150" i="1"/>
  <c r="G157" i="1" s="1"/>
  <c r="T166" i="1"/>
  <c r="T148" i="1"/>
  <c r="T150" i="1" s="1"/>
  <c r="T152" i="1" s="1"/>
  <c r="AB166" i="1"/>
  <c r="AB153" i="1"/>
  <c r="AB148" i="1"/>
  <c r="AB151" i="1"/>
  <c r="AB152" i="1"/>
  <c r="AB150" i="1"/>
  <c r="L168" i="1"/>
  <c r="L170" i="1" s="1"/>
  <c r="L172" i="1" s="1"/>
  <c r="L186" i="1"/>
  <c r="AQ170" i="1"/>
  <c r="AQ171" i="1"/>
  <c r="AQ186" i="1"/>
  <c r="AQ173" i="1"/>
  <c r="AQ168" i="1"/>
  <c r="AQ172" i="1"/>
  <c r="M166" i="1"/>
  <c r="M148" i="1"/>
  <c r="M150" i="1" s="1"/>
  <c r="M152" i="1" s="1"/>
  <c r="O166" i="1"/>
  <c r="O148" i="1"/>
  <c r="O150" i="1" s="1"/>
  <c r="O152" i="1" s="1"/>
  <c r="I73" i="1"/>
  <c r="J73" i="1" s="1"/>
  <c r="G115" i="1"/>
  <c r="G118" i="1" s="1"/>
  <c r="G113" i="1"/>
  <c r="H113" i="1" s="1"/>
  <c r="I113" i="1" s="1"/>
  <c r="J113" i="1" s="1"/>
  <c r="K113" i="1" s="1"/>
  <c r="L113" i="1" s="1"/>
  <c r="M113" i="1" s="1"/>
  <c r="N113" i="1" s="1"/>
  <c r="O113" i="1" s="1"/>
  <c r="P113" i="1" s="1"/>
  <c r="Q113" i="1" s="1"/>
  <c r="R113" i="1" s="1"/>
  <c r="S113" i="1" s="1"/>
  <c r="T113" i="1" s="1"/>
  <c r="U113" i="1" s="1"/>
  <c r="V113" i="1" s="1"/>
  <c r="U166" i="1"/>
  <c r="U148" i="1"/>
  <c r="U150" i="1" s="1"/>
  <c r="U152" i="1" s="1"/>
  <c r="AR170" i="1"/>
  <c r="AR172" i="1"/>
  <c r="AR173" i="1"/>
  <c r="AR186" i="1"/>
  <c r="AR168" i="1"/>
  <c r="AR171" i="1"/>
  <c r="AG130" i="1"/>
  <c r="AG133" i="1"/>
  <c r="AG128" i="1"/>
  <c r="AG131" i="1"/>
  <c r="AG146" i="1"/>
  <c r="AG132" i="1"/>
  <c r="G131" i="1"/>
  <c r="H131" i="1" s="1"/>
  <c r="I131" i="1" s="1"/>
  <c r="J131" i="1" s="1"/>
  <c r="K131" i="1" s="1"/>
  <c r="L131" i="1" s="1"/>
  <c r="M131" i="1" s="1"/>
  <c r="Y173" i="1"/>
  <c r="Y186" i="1"/>
  <c r="Y172" i="1"/>
  <c r="Y170" i="1"/>
  <c r="Y168" i="1"/>
  <c r="Y171" i="1"/>
  <c r="AO166" i="1"/>
  <c r="AO153" i="1"/>
  <c r="AO151" i="1"/>
  <c r="AO148" i="1"/>
  <c r="AO152" i="1"/>
  <c r="AO150" i="1"/>
  <c r="AK168" i="1"/>
  <c r="AK172" i="1"/>
  <c r="AK171" i="1"/>
  <c r="AK173" i="1"/>
  <c r="AK186" i="1"/>
  <c r="AK170" i="1"/>
  <c r="AE171" i="1"/>
  <c r="AE170" i="1"/>
  <c r="AE173" i="1"/>
  <c r="AE168" i="1"/>
  <c r="AE186" i="1"/>
  <c r="AE172" i="1"/>
  <c r="X166" i="1"/>
  <c r="X153" i="1"/>
  <c r="X150" i="1"/>
  <c r="X148" i="1"/>
  <c r="X151" i="1"/>
  <c r="X152" i="1"/>
  <c r="I50" i="2"/>
  <c r="G78" i="1"/>
  <c r="K33" i="1"/>
  <c r="J49" i="2"/>
  <c r="K53" i="1"/>
  <c r="J50" i="2"/>
  <c r="L13" i="1"/>
  <c r="L48" i="2" s="1"/>
  <c r="Y193" i="1" l="1"/>
  <c r="Y188" i="1"/>
  <c r="Y190" i="1"/>
  <c r="Y192" i="1"/>
  <c r="Y191" i="1"/>
  <c r="AI188" i="1"/>
  <c r="AI192" i="1"/>
  <c r="AI193" i="1"/>
  <c r="AI191" i="1"/>
  <c r="AI190" i="1"/>
  <c r="G135" i="1"/>
  <c r="G138" i="1" s="1"/>
  <c r="G133" i="1"/>
  <c r="H133" i="1" s="1"/>
  <c r="I133" i="1" s="1"/>
  <c r="J133" i="1" s="1"/>
  <c r="K133" i="1" s="1"/>
  <c r="L133" i="1" s="1"/>
  <c r="M133" i="1" s="1"/>
  <c r="N133" i="1" s="1"/>
  <c r="O133" i="1" s="1"/>
  <c r="P133" i="1" s="1"/>
  <c r="Q133" i="1" s="1"/>
  <c r="R133" i="1" s="1"/>
  <c r="S133" i="1" s="1"/>
  <c r="T133" i="1" s="1"/>
  <c r="U133" i="1" s="1"/>
  <c r="V133" i="1" s="1"/>
  <c r="Z166" i="1"/>
  <c r="Z153" i="1"/>
  <c r="Z150" i="1"/>
  <c r="Z151" i="1"/>
  <c r="Z148" i="1"/>
  <c r="Z152" i="1"/>
  <c r="N166" i="1"/>
  <c r="N148" i="1"/>
  <c r="N150" i="1" s="1"/>
  <c r="N152" i="1" s="1"/>
  <c r="AH166" i="1"/>
  <c r="AH148" i="1"/>
  <c r="AH150" i="1"/>
  <c r="AH152" i="1"/>
  <c r="AH151" i="1"/>
  <c r="AH153" i="1"/>
  <c r="X173" i="1"/>
  <c r="X170" i="1"/>
  <c r="X186" i="1"/>
  <c r="X172" i="1"/>
  <c r="X171" i="1"/>
  <c r="X168" i="1"/>
  <c r="AK193" i="1"/>
  <c r="AK188" i="1"/>
  <c r="AK192" i="1"/>
  <c r="AK191" i="1"/>
  <c r="AK190" i="1"/>
  <c r="AB168" i="1"/>
  <c r="AB172" i="1"/>
  <c r="AB173" i="1"/>
  <c r="AB171" i="1"/>
  <c r="AB170" i="1"/>
  <c r="AB186" i="1"/>
  <c r="G170" i="1"/>
  <c r="G177" i="1" s="1"/>
  <c r="G186" i="1"/>
  <c r="G171" i="1"/>
  <c r="H171" i="1" s="1"/>
  <c r="G172" i="1"/>
  <c r="G173" i="1" s="1"/>
  <c r="H173" i="1" s="1"/>
  <c r="AL192" i="1"/>
  <c r="AL191" i="1"/>
  <c r="AL193" i="1"/>
  <c r="AL51" i="2" s="1"/>
  <c r="AL190" i="1"/>
  <c r="AL188" i="1"/>
  <c r="AC193" i="1"/>
  <c r="AC188" i="1"/>
  <c r="AC192" i="1"/>
  <c r="AC190" i="1"/>
  <c r="AC191" i="1"/>
  <c r="J188" i="1"/>
  <c r="J190" i="1" s="1"/>
  <c r="J192" i="1" s="1"/>
  <c r="S166" i="1"/>
  <c r="S148" i="1"/>
  <c r="S150" i="1" s="1"/>
  <c r="S152" i="1" s="1"/>
  <c r="N131" i="1"/>
  <c r="O131" i="1" s="1"/>
  <c r="P131" i="1" s="1"/>
  <c r="Q131" i="1" s="1"/>
  <c r="R131" i="1" s="1"/>
  <c r="S131" i="1" s="1"/>
  <c r="T131" i="1" s="1"/>
  <c r="U131" i="1" s="1"/>
  <c r="V131" i="1" s="1"/>
  <c r="L188" i="1"/>
  <c r="L190" i="1" s="1"/>
  <c r="L192" i="1" s="1"/>
  <c r="G152" i="1"/>
  <c r="P168" i="1"/>
  <c r="P170" i="1" s="1"/>
  <c r="P172" i="1" s="1"/>
  <c r="P186" i="1"/>
  <c r="AT191" i="1"/>
  <c r="AT193" i="1"/>
  <c r="AT51" i="2" s="1"/>
  <c r="AT190" i="1"/>
  <c r="AT188" i="1"/>
  <c r="AT192" i="1"/>
  <c r="K188" i="1"/>
  <c r="K190" i="1" s="1"/>
  <c r="K192" i="1" s="1"/>
  <c r="AG166" i="1"/>
  <c r="AG148" i="1"/>
  <c r="AG152" i="1"/>
  <c r="AG150" i="1"/>
  <c r="AG151" i="1"/>
  <c r="AG153" i="1"/>
  <c r="U168" i="1"/>
  <c r="U170" i="1" s="1"/>
  <c r="U172" i="1" s="1"/>
  <c r="U186" i="1"/>
  <c r="T186" i="1"/>
  <c r="T188" i="1" s="1"/>
  <c r="T190" i="1" s="1"/>
  <c r="T192" i="1" s="1"/>
  <c r="T168" i="1"/>
  <c r="T170" i="1" s="1"/>
  <c r="T172" i="1" s="1"/>
  <c r="AN188" i="1"/>
  <c r="AN191" i="1"/>
  <c r="AN193" i="1"/>
  <c r="AN51" i="2" s="1"/>
  <c r="AN192" i="1"/>
  <c r="AN190" i="1"/>
  <c r="AJ173" i="1"/>
  <c r="AJ168" i="1"/>
  <c r="AJ172" i="1"/>
  <c r="AJ186" i="1"/>
  <c r="AJ171" i="1"/>
  <c r="AJ170" i="1"/>
  <c r="AD166" i="1"/>
  <c r="AD153" i="1"/>
  <c r="AD150" i="1"/>
  <c r="AD151" i="1"/>
  <c r="AD148" i="1"/>
  <c r="AD152" i="1"/>
  <c r="AS188" i="1"/>
  <c r="AS192" i="1"/>
  <c r="AS190" i="1"/>
  <c r="AS191" i="1"/>
  <c r="AS193" i="1"/>
  <c r="AS51" i="2" s="1"/>
  <c r="O168" i="1"/>
  <c r="O170" i="1" s="1"/>
  <c r="O172" i="1" s="1"/>
  <c r="O186" i="1"/>
  <c r="O188" i="1" s="1"/>
  <c r="O190" i="1" s="1"/>
  <c r="O192" i="1" s="1"/>
  <c r="Q168" i="1"/>
  <c r="Q170" i="1" s="1"/>
  <c r="Q172" i="1" s="1"/>
  <c r="Q186" i="1"/>
  <c r="Q188" i="1" s="1"/>
  <c r="Q190" i="1" s="1"/>
  <c r="Q192" i="1" s="1"/>
  <c r="H188" i="1"/>
  <c r="H190" i="1" s="1"/>
  <c r="H192" i="1" s="1"/>
  <c r="AU192" i="1"/>
  <c r="AU188" i="1"/>
  <c r="AU191" i="1"/>
  <c r="AU190" i="1"/>
  <c r="AU193" i="1"/>
  <c r="AU51" i="2" s="1"/>
  <c r="AE190" i="1"/>
  <c r="AE193" i="1"/>
  <c r="AE192" i="1"/>
  <c r="AE188" i="1"/>
  <c r="AE191" i="1"/>
  <c r="AO186" i="1"/>
  <c r="AO171" i="1"/>
  <c r="AO172" i="1"/>
  <c r="AO173" i="1"/>
  <c r="AO168" i="1"/>
  <c r="AO170" i="1"/>
  <c r="AR191" i="1"/>
  <c r="AR192" i="1"/>
  <c r="AR190" i="1"/>
  <c r="AR188" i="1"/>
  <c r="AR193" i="1"/>
  <c r="AR51" i="2" s="1"/>
  <c r="M168" i="1"/>
  <c r="M170" i="1" s="1"/>
  <c r="M172" i="1" s="1"/>
  <c r="M186" i="1"/>
  <c r="AQ192" i="1"/>
  <c r="AQ193" i="1"/>
  <c r="AQ51" i="2" s="1"/>
  <c r="AQ191" i="1"/>
  <c r="AQ190" i="1"/>
  <c r="AQ188" i="1"/>
  <c r="G151" i="1"/>
  <c r="H151" i="1" s="1"/>
  <c r="I151" i="1" s="1"/>
  <c r="J151" i="1" s="1"/>
  <c r="K151" i="1" s="1"/>
  <c r="L151" i="1" s="1"/>
  <c r="M151" i="1" s="1"/>
  <c r="N151" i="1" s="1"/>
  <c r="O151" i="1" s="1"/>
  <c r="P151" i="1" s="1"/>
  <c r="Q151" i="1" s="1"/>
  <c r="R151" i="1" s="1"/>
  <c r="I186" i="1"/>
  <c r="I168" i="1"/>
  <c r="I170" i="1" s="1"/>
  <c r="I172" i="1" s="1"/>
  <c r="W170" i="1"/>
  <c r="W171" i="1"/>
  <c r="W173" i="1"/>
  <c r="W172" i="1"/>
  <c r="W168" i="1"/>
  <c r="W186" i="1"/>
  <c r="AP191" i="1"/>
  <c r="AP193" i="1"/>
  <c r="AP51" i="2" s="1"/>
  <c r="AP190" i="1"/>
  <c r="AP188" i="1"/>
  <c r="AP192" i="1"/>
  <c r="AF172" i="1"/>
  <c r="AF186" i="1"/>
  <c r="AF170" i="1"/>
  <c r="AF168" i="1"/>
  <c r="AF173" i="1"/>
  <c r="AF171" i="1"/>
  <c r="V188" i="1"/>
  <c r="V190" i="1" s="1"/>
  <c r="V192" i="1" s="1"/>
  <c r="AM171" i="1"/>
  <c r="AM170" i="1"/>
  <c r="AM186" i="1"/>
  <c r="AM173" i="1"/>
  <c r="AM172" i="1"/>
  <c r="AM168" i="1"/>
  <c r="AA171" i="1"/>
  <c r="AA170" i="1"/>
  <c r="AA186" i="1"/>
  <c r="AA168" i="1"/>
  <c r="AA172" i="1"/>
  <c r="AA173" i="1"/>
  <c r="K73" i="1"/>
  <c r="L53" i="1"/>
  <c r="K50" i="2"/>
  <c r="L33" i="1"/>
  <c r="K49" i="2"/>
  <c r="M13" i="1"/>
  <c r="M48" i="2" s="1"/>
  <c r="I173" i="1" l="1"/>
  <c r="J173" i="1" s="1"/>
  <c r="K173" i="1" s="1"/>
  <c r="L173" i="1" s="1"/>
  <c r="S151" i="1"/>
  <c r="T151" i="1" s="1"/>
  <c r="U151" i="1" s="1"/>
  <c r="V151" i="1" s="1"/>
  <c r="I171" i="1"/>
  <c r="J171" i="1" s="1"/>
  <c r="K171" i="1" s="1"/>
  <c r="L171" i="1" s="1"/>
  <c r="M171" i="1" s="1"/>
  <c r="M173" i="1"/>
  <c r="S186" i="1"/>
  <c r="S188" i="1" s="1"/>
  <c r="S190" i="1" s="1"/>
  <c r="S192" i="1" s="1"/>
  <c r="S168" i="1"/>
  <c r="S170" i="1" s="1"/>
  <c r="S172" i="1" s="1"/>
  <c r="AB191" i="1"/>
  <c r="AB192" i="1"/>
  <c r="AB190" i="1"/>
  <c r="AB188" i="1"/>
  <c r="AB193" i="1"/>
  <c r="N186" i="1"/>
  <c r="N168" i="1"/>
  <c r="N170" i="1" s="1"/>
  <c r="N172" i="1" s="1"/>
  <c r="N173" i="1" s="1"/>
  <c r="O173" i="1" s="1"/>
  <c r="P173" i="1" s="1"/>
  <c r="Q173" i="1" s="1"/>
  <c r="R173" i="1" s="1"/>
  <c r="S173" i="1" s="1"/>
  <c r="T173" i="1" s="1"/>
  <c r="U173" i="1" s="1"/>
  <c r="V173" i="1" s="1"/>
  <c r="AM190" i="1"/>
  <c r="AM192" i="1"/>
  <c r="AM188" i="1"/>
  <c r="AM191" i="1"/>
  <c r="AM193" i="1"/>
  <c r="AM51" i="2" s="1"/>
  <c r="W191" i="1"/>
  <c r="W190" i="1"/>
  <c r="W193" i="1"/>
  <c r="W188" i="1"/>
  <c r="W192" i="1"/>
  <c r="M188" i="1"/>
  <c r="M190" i="1" s="1"/>
  <c r="M192" i="1" s="1"/>
  <c r="AO190" i="1"/>
  <c r="AO191" i="1"/>
  <c r="AO193" i="1"/>
  <c r="AO51" i="2" s="1"/>
  <c r="AO188" i="1"/>
  <c r="AO192" i="1"/>
  <c r="AA188" i="1"/>
  <c r="AA192" i="1"/>
  <c r="AA193" i="1"/>
  <c r="AA191" i="1"/>
  <c r="AA190" i="1"/>
  <c r="G155" i="1"/>
  <c r="G158" i="1" s="1"/>
  <c r="G153" i="1"/>
  <c r="H153" i="1" s="1"/>
  <c r="I153" i="1" s="1"/>
  <c r="J153" i="1" s="1"/>
  <c r="K153" i="1" s="1"/>
  <c r="L153" i="1" s="1"/>
  <c r="M153" i="1" s="1"/>
  <c r="N153" i="1" s="1"/>
  <c r="O153" i="1" s="1"/>
  <c r="P153" i="1" s="1"/>
  <c r="Q153" i="1" s="1"/>
  <c r="R153" i="1" s="1"/>
  <c r="S153" i="1" s="1"/>
  <c r="T153" i="1" s="1"/>
  <c r="U153" i="1" s="1"/>
  <c r="V153" i="1" s="1"/>
  <c r="I188" i="1"/>
  <c r="I190" i="1" s="1"/>
  <c r="I192" i="1" s="1"/>
  <c r="AJ188" i="1"/>
  <c r="AJ190" i="1"/>
  <c r="AJ193" i="1"/>
  <c r="AJ192" i="1"/>
  <c r="AJ191" i="1"/>
  <c r="AF188" i="1"/>
  <c r="AF190" i="1"/>
  <c r="AF193" i="1"/>
  <c r="AF191" i="1"/>
  <c r="AF192" i="1"/>
  <c r="AD171" i="1"/>
  <c r="AD173" i="1"/>
  <c r="AD170" i="1"/>
  <c r="AD172" i="1"/>
  <c r="AD186" i="1"/>
  <c r="AD168" i="1"/>
  <c r="U188" i="1"/>
  <c r="U190" i="1" s="1"/>
  <c r="U192" i="1" s="1"/>
  <c r="AG172" i="1"/>
  <c r="AG173" i="1"/>
  <c r="AG171" i="1"/>
  <c r="AG170" i="1"/>
  <c r="AG186" i="1"/>
  <c r="AG168" i="1"/>
  <c r="P188" i="1"/>
  <c r="P190" i="1" s="1"/>
  <c r="P192" i="1" s="1"/>
  <c r="G190" i="1"/>
  <c r="G197" i="1" s="1"/>
  <c r="Y28" i="2" s="1"/>
  <c r="X188" i="1"/>
  <c r="X192" i="1"/>
  <c r="X191" i="1"/>
  <c r="X190" i="1"/>
  <c r="X193" i="1"/>
  <c r="AH171" i="1"/>
  <c r="AH172" i="1"/>
  <c r="AH186" i="1"/>
  <c r="AH173" i="1"/>
  <c r="AH170" i="1"/>
  <c r="AH168" i="1"/>
  <c r="Z171" i="1"/>
  <c r="Z172" i="1"/>
  <c r="Z170" i="1"/>
  <c r="Z168" i="1"/>
  <c r="Z173" i="1"/>
  <c r="Z186" i="1"/>
  <c r="L73" i="1"/>
  <c r="M33" i="1"/>
  <c r="L49" i="2"/>
  <c r="M53" i="1"/>
  <c r="L50" i="2"/>
  <c r="N13" i="1"/>
  <c r="N48" i="2" s="1"/>
  <c r="G175" i="1" l="1"/>
  <c r="G178" i="1" s="1"/>
  <c r="Z188" i="1"/>
  <c r="Z192" i="1"/>
  <c r="Z191" i="1"/>
  <c r="Z190" i="1"/>
  <c r="Z193" i="1"/>
  <c r="AH188" i="1"/>
  <c r="AH192" i="1"/>
  <c r="AH191" i="1"/>
  <c r="AH190" i="1"/>
  <c r="AH193" i="1"/>
  <c r="AD193" i="1"/>
  <c r="AD190" i="1"/>
  <c r="AD188" i="1"/>
  <c r="AD192" i="1"/>
  <c r="AD191" i="1"/>
  <c r="G191" i="1"/>
  <c r="H191" i="1" s="1"/>
  <c r="I191" i="1" s="1"/>
  <c r="J191" i="1" s="1"/>
  <c r="K191" i="1" s="1"/>
  <c r="L191" i="1" s="1"/>
  <c r="M191" i="1" s="1"/>
  <c r="N188" i="1"/>
  <c r="N190" i="1" s="1"/>
  <c r="N192" i="1" s="1"/>
  <c r="N171" i="1"/>
  <c r="O171" i="1" s="1"/>
  <c r="P171" i="1" s="1"/>
  <c r="Q171" i="1" s="1"/>
  <c r="R171" i="1" s="1"/>
  <c r="S171" i="1" s="1"/>
  <c r="T171" i="1" s="1"/>
  <c r="U171" i="1" s="1"/>
  <c r="V171" i="1" s="1"/>
  <c r="AG192" i="1"/>
  <c r="AG190" i="1"/>
  <c r="AG191" i="1"/>
  <c r="AG193" i="1"/>
  <c r="AG188" i="1"/>
  <c r="G192" i="1"/>
  <c r="M73" i="1"/>
  <c r="N53" i="1"/>
  <c r="M50" i="2"/>
  <c r="N33" i="1"/>
  <c r="M49" i="2"/>
  <c r="O13" i="1"/>
  <c r="O48" i="2" s="1"/>
  <c r="N191" i="1" l="1"/>
  <c r="O191" i="1" s="1"/>
  <c r="P191" i="1" s="1"/>
  <c r="Q191" i="1" s="1"/>
  <c r="R191" i="1" s="1"/>
  <c r="S191" i="1" s="1"/>
  <c r="T191" i="1" s="1"/>
  <c r="U191" i="1" s="1"/>
  <c r="V191" i="1" s="1"/>
  <c r="G195" i="1"/>
  <c r="G193" i="1"/>
  <c r="N73" i="1"/>
  <c r="O33" i="1"/>
  <c r="N49" i="2"/>
  <c r="O53" i="1"/>
  <c r="N50" i="2"/>
  <c r="P13" i="1"/>
  <c r="P48" i="2" s="1"/>
  <c r="H193" i="1" l="1"/>
  <c r="G51" i="2"/>
  <c r="G198" i="1"/>
  <c r="Y29" i="2" s="1"/>
  <c r="Y26" i="2"/>
  <c r="O73" i="1"/>
  <c r="P53" i="1"/>
  <c r="O50" i="2"/>
  <c r="P33" i="1"/>
  <c r="O49" i="2"/>
  <c r="Q13" i="1"/>
  <c r="Q48" i="2" s="1"/>
  <c r="I193" i="1" l="1"/>
  <c r="H51" i="2"/>
  <c r="P73" i="1"/>
  <c r="Q33" i="1"/>
  <c r="P49" i="2"/>
  <c r="Q53" i="1"/>
  <c r="P50" i="2"/>
  <c r="R13" i="1"/>
  <c r="I51" i="2" l="1"/>
  <c r="J193" i="1"/>
  <c r="Q73" i="1"/>
  <c r="R48" i="2"/>
  <c r="S13" i="1"/>
  <c r="R53" i="1"/>
  <c r="Q50" i="2"/>
  <c r="R33" i="1"/>
  <c r="Q49" i="2"/>
  <c r="K193" i="1" l="1"/>
  <c r="J51" i="2"/>
  <c r="R73" i="1"/>
  <c r="R50" i="2"/>
  <c r="S53" i="1"/>
  <c r="S48" i="2"/>
  <c r="T13" i="1"/>
  <c r="R49" i="2"/>
  <c r="S33" i="1"/>
  <c r="L193" i="1" l="1"/>
  <c r="K51" i="2"/>
  <c r="S73" i="1"/>
  <c r="T48" i="2"/>
  <c r="U13" i="1"/>
  <c r="S50" i="2"/>
  <c r="T53" i="1"/>
  <c r="S49" i="2"/>
  <c r="T33" i="1"/>
  <c r="M193" i="1" l="1"/>
  <c r="L51" i="2"/>
  <c r="T73" i="1"/>
  <c r="T50" i="2"/>
  <c r="U53" i="1"/>
  <c r="T49" i="2"/>
  <c r="U33" i="1"/>
  <c r="U48" i="2"/>
  <c r="V13" i="1"/>
  <c r="N193" i="1" l="1"/>
  <c r="M51" i="2"/>
  <c r="U73" i="1"/>
  <c r="U49" i="2"/>
  <c r="V33" i="1"/>
  <c r="V48" i="2"/>
  <c r="W13" i="1"/>
  <c r="U50" i="2"/>
  <c r="V53" i="1"/>
  <c r="O193" i="1" l="1"/>
  <c r="N51" i="2"/>
  <c r="V73" i="1"/>
  <c r="W48" i="2"/>
  <c r="X13" i="1"/>
  <c r="V50" i="2"/>
  <c r="W53" i="1"/>
  <c r="V49" i="2"/>
  <c r="W33" i="1"/>
  <c r="P193" i="1" l="1"/>
  <c r="O51" i="2"/>
  <c r="W73" i="1"/>
  <c r="W50" i="2"/>
  <c r="X53" i="1"/>
  <c r="X48" i="2"/>
  <c r="Y13" i="1"/>
  <c r="W49" i="2"/>
  <c r="X33" i="1"/>
  <c r="Q193" i="1" l="1"/>
  <c r="P51" i="2"/>
  <c r="W51" i="2"/>
  <c r="X73" i="1"/>
  <c r="X49" i="2"/>
  <c r="Y33" i="1"/>
  <c r="Y48" i="2"/>
  <c r="Z13" i="1"/>
  <c r="X50" i="2"/>
  <c r="Y53" i="1"/>
  <c r="R193" i="1" l="1"/>
  <c r="Q51" i="2"/>
  <c r="X51" i="2"/>
  <c r="Y73" i="1"/>
  <c r="Y50" i="2"/>
  <c r="Z53" i="1"/>
  <c r="Z48" i="2"/>
  <c r="AA13" i="1"/>
  <c r="Y49" i="2"/>
  <c r="Z33" i="1"/>
  <c r="S193" i="1" l="1"/>
  <c r="R51" i="2"/>
  <c r="Y51" i="2"/>
  <c r="Z73" i="1"/>
  <c r="Z49" i="2"/>
  <c r="AA33" i="1"/>
  <c r="AA48" i="2"/>
  <c r="AB13" i="1"/>
  <c r="Z50" i="2"/>
  <c r="AA53" i="1"/>
  <c r="T193" i="1" l="1"/>
  <c r="S51" i="2"/>
  <c r="Z51" i="2"/>
  <c r="AA73" i="1"/>
  <c r="AB48" i="2"/>
  <c r="AC13" i="1"/>
  <c r="AA49" i="2"/>
  <c r="AB33" i="1"/>
  <c r="AA50" i="2"/>
  <c r="AB53" i="1"/>
  <c r="U193" i="1" l="1"/>
  <c r="T51" i="2"/>
  <c r="AA51" i="2"/>
  <c r="AB73" i="1"/>
  <c r="AB49" i="2"/>
  <c r="AC33" i="1"/>
  <c r="AB50" i="2"/>
  <c r="AC53" i="1"/>
  <c r="AC48" i="2"/>
  <c r="AD13" i="1"/>
  <c r="V193" i="1" l="1"/>
  <c r="V51" i="2" s="1"/>
  <c r="U51" i="2"/>
  <c r="AB51" i="2"/>
  <c r="AC73" i="1"/>
  <c r="AC50" i="2"/>
  <c r="AD53" i="1"/>
  <c r="AD48" i="2"/>
  <c r="AE13" i="1"/>
  <c r="AC49" i="2"/>
  <c r="AD33" i="1"/>
  <c r="AC51" i="2" l="1"/>
  <c r="AD73" i="1"/>
  <c r="AE48" i="2"/>
  <c r="AF13" i="1"/>
  <c r="AD49" i="2"/>
  <c r="AE33" i="1"/>
  <c r="AD50" i="2"/>
  <c r="AE53" i="1"/>
  <c r="AD51" i="2" l="1"/>
  <c r="AE73" i="1"/>
  <c r="AE49" i="2"/>
  <c r="AF33" i="1"/>
  <c r="AE50" i="2"/>
  <c r="AF53" i="1"/>
  <c r="AF48" i="2"/>
  <c r="AG13" i="1"/>
  <c r="AE51" i="2" l="1"/>
  <c r="AF73" i="1"/>
  <c r="AF50" i="2"/>
  <c r="AG53" i="1"/>
  <c r="AG48" i="2"/>
  <c r="AH13" i="1"/>
  <c r="AF49" i="2"/>
  <c r="AG33" i="1"/>
  <c r="AF51" i="2" l="1"/>
  <c r="AG73" i="1"/>
  <c r="AH48" i="2"/>
  <c r="AI13" i="1"/>
  <c r="AG49" i="2"/>
  <c r="AH33" i="1"/>
  <c r="AG50" i="2"/>
  <c r="AH53" i="1"/>
  <c r="AG51" i="2" l="1"/>
  <c r="AH73" i="1"/>
  <c r="AH49" i="2"/>
  <c r="AI33" i="1"/>
  <c r="AH50" i="2"/>
  <c r="AI53" i="1"/>
  <c r="AI48" i="2"/>
  <c r="AJ13" i="1"/>
  <c r="AH51" i="2" l="1"/>
  <c r="AI73" i="1"/>
  <c r="AI50" i="2"/>
  <c r="AJ53" i="1"/>
  <c r="AJ48" i="2"/>
  <c r="AK13" i="1"/>
  <c r="AI49" i="2"/>
  <c r="AJ33" i="1"/>
  <c r="AI51" i="2" l="1"/>
  <c r="AJ73" i="1"/>
  <c r="AK48" i="2"/>
  <c r="AL13" i="1"/>
  <c r="AJ49" i="2"/>
  <c r="AK33" i="1"/>
  <c r="AJ50" i="2"/>
  <c r="AK53" i="1"/>
  <c r="AJ51" i="2" l="1"/>
  <c r="AK73" i="1"/>
  <c r="AK51" i="2" s="1"/>
  <c r="AK49" i="2"/>
  <c r="AL33" i="1"/>
  <c r="AK50" i="2"/>
  <c r="AL53" i="1"/>
  <c r="AL48" i="2"/>
  <c r="AM13" i="1"/>
  <c r="AM48" i="2" l="1"/>
  <c r="AN13" i="1"/>
  <c r="AL49" i="2"/>
  <c r="AM33" i="1"/>
  <c r="AL50" i="2"/>
  <c r="AM53" i="1"/>
  <c r="AM49" i="2" l="1"/>
  <c r="AN33" i="1"/>
  <c r="AM50" i="2"/>
  <c r="AN53" i="1"/>
  <c r="AN48" i="2"/>
  <c r="AO13" i="1"/>
  <c r="AN50" i="2" l="1"/>
  <c r="AO53" i="1"/>
  <c r="AO48" i="2"/>
  <c r="AP13" i="1"/>
  <c r="AN49" i="2"/>
  <c r="AO33" i="1"/>
  <c r="AP48" i="2" l="1"/>
  <c r="AQ13" i="1"/>
  <c r="AO50" i="2"/>
  <c r="AP53" i="1"/>
  <c r="AO49" i="2"/>
  <c r="AP33" i="1"/>
  <c r="AP50" i="2" l="1"/>
  <c r="AQ53" i="1"/>
  <c r="AP49" i="2"/>
  <c r="AQ33" i="1"/>
  <c r="AQ48" i="2"/>
  <c r="AR13" i="1"/>
  <c r="AS13" i="1" l="1"/>
  <c r="AR48" i="2"/>
  <c r="AQ49" i="2"/>
  <c r="AR33" i="1"/>
  <c r="AQ50" i="2"/>
  <c r="AR53" i="1"/>
  <c r="AS33" i="1" l="1"/>
  <c r="AR49" i="2"/>
  <c r="AS53" i="1"/>
  <c r="AR50" i="2"/>
  <c r="AT13" i="1"/>
  <c r="AS48" i="2"/>
  <c r="AT53" i="1" l="1"/>
  <c r="AS50" i="2"/>
  <c r="AU13" i="1"/>
  <c r="AU48" i="2" s="1"/>
  <c r="AT48" i="2"/>
  <c r="AT33" i="1"/>
  <c r="AS49" i="2"/>
  <c r="AU33" i="1" l="1"/>
  <c r="AU49" i="2" s="1"/>
  <c r="AT49" i="2"/>
  <c r="AU53" i="1"/>
  <c r="AU50" i="2" s="1"/>
  <c r="AT50" i="2"/>
</calcChain>
</file>

<file path=xl/sharedStrings.xml><?xml version="1.0" encoding="utf-8"?>
<sst xmlns="http://schemas.openxmlformats.org/spreadsheetml/2006/main" count="669" uniqueCount="103">
  <si>
    <t>years</t>
  </si>
  <si>
    <t>Aquisition cost of a bus</t>
  </si>
  <si>
    <t>€</t>
  </si>
  <si>
    <t>Discount rate</t>
  </si>
  <si>
    <t>Fuel/energy cost</t>
  </si>
  <si>
    <t>Fuel/energy consumption</t>
  </si>
  <si>
    <t>€/unit</t>
  </si>
  <si>
    <t>units/km</t>
  </si>
  <si>
    <t>Value</t>
  </si>
  <si>
    <t>Unit</t>
  </si>
  <si>
    <t>Comment/Source</t>
  </si>
  <si>
    <t>Distance per year</t>
  </si>
  <si>
    <t>km</t>
  </si>
  <si>
    <t>Maintenance costs (fixed)</t>
  </si>
  <si>
    <t>Maintenance costs (variable)</t>
  </si>
  <si>
    <t>€/year</t>
  </si>
  <si>
    <t>€/km</t>
  </si>
  <si>
    <t>Insurance, inspection, etc.</t>
  </si>
  <si>
    <t>% of the acquisition cost</t>
  </si>
  <si>
    <t>Infrastructure (charging/refueling)</t>
  </si>
  <si>
    <t>CapEx 1 (specify)</t>
  </si>
  <si>
    <t>CapEx 2 (specify)</t>
  </si>
  <si>
    <t>CapEx 3 (specify)</t>
  </si>
  <si>
    <t>OpEx 1 (specify)</t>
  </si>
  <si>
    <t>OpEx 2 (specify)</t>
  </si>
  <si>
    <t>OpEx 3 (specify)</t>
  </si>
  <si>
    <t>Residual value of a bus</t>
  </si>
  <si>
    <t>Residual value of a n infrastructure</t>
  </si>
  <si>
    <t>Cash Flow (CapEx)</t>
  </si>
  <si>
    <t>Cash Flow (OpEx)</t>
  </si>
  <si>
    <t>Total Cash Flow</t>
  </si>
  <si>
    <t>Discounted CF</t>
  </si>
  <si>
    <t>Cumulative CF</t>
  </si>
  <si>
    <t>Cumulative DCF</t>
  </si>
  <si>
    <t>Period</t>
  </si>
  <si>
    <t>Adjustments to CF</t>
  </si>
  <si>
    <t>Drivers</t>
  </si>
  <si>
    <t>Assumptions of TCO and Bus profiles</t>
  </si>
  <si>
    <t>Tires, service, infrastructure maintenance, etc.</t>
  </si>
  <si>
    <t>Comment</t>
  </si>
  <si>
    <t>Comparison of Bus profiles</t>
  </si>
  <si>
    <t>Bus 2 vs Bus 1</t>
  </si>
  <si>
    <t>Bus 1 vs Bus 2</t>
  </si>
  <si>
    <t>Bus 3 vs Bus 2</t>
  </si>
  <si>
    <t>Bus 2 vs Bus 3</t>
  </si>
  <si>
    <t>Bus 3 vs Bus 1</t>
  </si>
  <si>
    <t>Bus 1 vs Bus 3</t>
  </si>
  <si>
    <t>TCO (NPV)</t>
  </si>
  <si>
    <t>Initial investment</t>
  </si>
  <si>
    <t>Cash Flow during the period (NPV)</t>
  </si>
  <si>
    <t>including:</t>
  </si>
  <si>
    <t>Cash Flow projections (€)</t>
  </si>
  <si>
    <t>Years</t>
  </si>
  <si>
    <t>Electric bus 2: Opportunity charging + Depot</t>
  </si>
  <si>
    <t>Electric bus 1: 100% Depot charging</t>
  </si>
  <si>
    <t>Difference</t>
  </si>
  <si>
    <t>Bus 1:</t>
  </si>
  <si>
    <t>Bus 2:</t>
  </si>
  <si>
    <t>Bus 3:</t>
  </si>
  <si>
    <t xml:space="preserve"> </t>
  </si>
  <si>
    <t>Cost</t>
  </si>
  <si>
    <t>Comparison</t>
  </si>
  <si>
    <t>Instructions for using the TCO model</t>
  </si>
  <si>
    <t>1.</t>
  </si>
  <si>
    <t>2.</t>
  </si>
  <si>
    <t>3.</t>
  </si>
  <si>
    <t>In drop-down boxes named "Comparison" you can choose the way in which direction the differences are calculated.</t>
  </si>
  <si>
    <t>CAGR of OpEx</t>
  </si>
  <si>
    <t>Gas bus 1: 12 m biogas bus</t>
  </si>
  <si>
    <t>€/kWh</t>
  </si>
  <si>
    <t>kWh/km</t>
  </si>
  <si>
    <t>Depot charger</t>
  </si>
  <si>
    <t>An electric bus with a 55 kWh battery and a pantograph + installation of two charging posts.</t>
  </si>
  <si>
    <t>An electric bus with a 200kW battery + installation of charger</t>
  </si>
  <si>
    <t>kg/km</t>
  </si>
  <si>
    <t>€/kg</t>
  </si>
  <si>
    <t>Bus 4:</t>
  </si>
  <si>
    <t>Bus 4 vs Bus 3</t>
  </si>
  <si>
    <t>Bus 3 vs Bus 4</t>
  </si>
  <si>
    <t>Bus 4 vs Bus 2</t>
  </si>
  <si>
    <t>Bus 2 vs Bus 4</t>
  </si>
  <si>
    <t>Bus 4 vs Bus 1</t>
  </si>
  <si>
    <t>Bus 1 vs Bus 4</t>
  </si>
  <si>
    <t>Diesel bus 1: 12 m diesel bus</t>
  </si>
  <si>
    <t>€/l</t>
  </si>
  <si>
    <t>l/km</t>
  </si>
  <si>
    <t xml:space="preserve">CapEx (per bus) </t>
  </si>
  <si>
    <t xml:space="preserve">OpEx (per bus) </t>
  </si>
  <si>
    <t>Two pantograph posts</t>
  </si>
  <si>
    <t>A diesel bus</t>
  </si>
  <si>
    <t>Go to sheet "Assumptions" and enter data for bus profiles. Cells with light yellow background are for editing. All data is per one bus.</t>
  </si>
  <si>
    <t>Go to sheet "Comparison" and select in the top of the page bus profiles that needs to be compared. Insert assumptions in the cells (in the top left corner of the screen) with light yellow background.</t>
  </si>
  <si>
    <t>4.</t>
  </si>
  <si>
    <t>Diesel bus 2: 12 m diesel bus</t>
  </si>
  <si>
    <t>Electric bus 3: 100% Depot charging</t>
  </si>
  <si>
    <t>Electric bus 4: Opportunity charging + Depot</t>
  </si>
  <si>
    <t>Gas bus 2: 12 m biogas bus</t>
  </si>
  <si>
    <t>Diesel bus 3: 12 m diesel bus</t>
  </si>
  <si>
    <t>Electric bus 5: 100% Depot charging</t>
  </si>
  <si>
    <t xml:space="preserve">CapEx 2 (specify) </t>
  </si>
  <si>
    <t xml:space="preserve">CapEx 1 (specify) </t>
  </si>
  <si>
    <t>This TCO model is meant for calculating and comparing individual buses and the assumptions should be entered per one bus.  Nevertheless, this model is also suitable for comparing fleets. In that case CapEx, fixed maintenance costs per year, and distance per year should entered per whole fleet.</t>
  </si>
  <si>
    <t>Additional buses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</si>
</sst>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x14ac:knownFonts="1">
    <font>
      <sz val="11"/>
      <color theme="1"/>
      <name val="Calibri"/>
      <family val="2"/>
      <scheme val="minor"/>
    </font>
    <font>
      <b/>
      <sz val="11"/>
      <color theme="0"/>
      <name val="Calibri"/>
      <family val="2"/>
      <charset val="186"/>
      <scheme val="minor"/>
    </font>
    <font>
      <b/>
      <sz val="11"/>
      <color theme="1"/>
      <name val="Calibri"/>
      <family val="2"/>
      <charset val="186"/>
      <scheme val="minor"/>
    </font>
    <font>
      <b/>
      <sz val="14"/>
      <color theme="1"/>
      <name val="Calibri"/>
      <family val="2"/>
      <charset val="186"/>
      <scheme val="minor"/>
    </font>
    <font>
      <sz val="11"/>
      <color theme="0"/>
      <name val="Calibri"/>
      <family val="2"/>
      <scheme val="minor"/>
    </font>
    <font>
      <b/>
      <sz val="11"/>
      <color theme="0"/>
      <name val="Calibri"/>
      <family val="2"/>
      <scheme val="minor"/>
    </font>
    <font>
      <sz val="11"/>
      <name val="Calibri"/>
      <family val="2"/>
      <scheme val="minor"/>
    </font>
    <font>
      <sz val="14"/>
      <color theme="1"/>
      <name val="Calibri"/>
      <family val="2"/>
      <charset val="186"/>
      <scheme val="minor"/>
    </font>
  </fonts>
  <fills count="6">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2" fillId="0" borderId="0" xfId="0" applyFont="1"/>
    <xf numFmtId="3" fontId="0" fillId="0" borderId="0" xfId="0" applyNumberFormat="1"/>
    <xf numFmtId="0" fontId="0" fillId="0" borderId="0" xfId="0" applyAlignment="1">
      <alignment horizontal="center"/>
    </xf>
    <xf numFmtId="3" fontId="2" fillId="0" borderId="0" xfId="0" applyNumberFormat="1" applyFont="1"/>
    <xf numFmtId="0" fontId="3" fillId="0" borderId="0" xfId="0" applyFont="1"/>
    <xf numFmtId="0" fontId="0" fillId="2" borderId="0" xfId="0" applyFill="1"/>
    <xf numFmtId="0" fontId="2" fillId="2" borderId="0" xfId="0" applyFont="1" applyFill="1"/>
    <xf numFmtId="0" fontId="1" fillId="3" borderId="0" xfId="0" applyFont="1" applyFill="1"/>
    <xf numFmtId="0" fontId="1" fillId="3" borderId="0" xfId="0" applyFont="1" applyFill="1" applyAlignment="1">
      <alignment horizontal="center"/>
    </xf>
    <xf numFmtId="3" fontId="0" fillId="2" borderId="0" xfId="0" applyNumberFormat="1" applyFill="1"/>
    <xf numFmtId="0" fontId="0" fillId="0" borderId="0" xfId="0" applyAlignment="1">
      <alignment horizontal="left" indent="1"/>
    </xf>
    <xf numFmtId="0" fontId="0" fillId="0" borderId="1" xfId="0" applyBorder="1" applyAlignment="1">
      <alignment horizontal="left" indent="1"/>
    </xf>
    <xf numFmtId="0" fontId="0" fillId="0" borderId="1" xfId="0" applyBorder="1"/>
    <xf numFmtId="0" fontId="2" fillId="0" borderId="2" xfId="0" applyFont="1" applyBorder="1"/>
    <xf numFmtId="3" fontId="2" fillId="0" borderId="2" xfId="0" applyNumberFormat="1" applyFont="1" applyBorder="1"/>
    <xf numFmtId="0" fontId="0" fillId="0" borderId="0" xfId="0" applyBorder="1"/>
    <xf numFmtId="3" fontId="0" fillId="0" borderId="0" xfId="0" applyNumberFormat="1" applyBorder="1"/>
    <xf numFmtId="3" fontId="0" fillId="0" borderId="1" xfId="0" applyNumberFormat="1" applyBorder="1"/>
    <xf numFmtId="0" fontId="0" fillId="0" borderId="2" xfId="0" applyBorder="1"/>
    <xf numFmtId="3" fontId="0" fillId="0" borderId="2" xfId="0" applyNumberFormat="1" applyBorder="1"/>
    <xf numFmtId="0" fontId="3" fillId="4" borderId="0" xfId="0" applyFont="1" applyFill="1"/>
    <xf numFmtId="0" fontId="0" fillId="4" borderId="0" xfId="0" applyFill="1"/>
    <xf numFmtId="0" fontId="0" fillId="2" borderId="0" xfId="0" applyFill="1" applyAlignment="1">
      <alignment horizontal="left" indent="1"/>
    </xf>
    <xf numFmtId="0" fontId="0" fillId="2" borderId="1" xfId="0" applyFill="1" applyBorder="1" applyAlignment="1">
      <alignment horizontal="left" indent="1"/>
    </xf>
    <xf numFmtId="0" fontId="0" fillId="2" borderId="1" xfId="0" applyFill="1" applyBorder="1"/>
    <xf numFmtId="0" fontId="0" fillId="0" borderId="0" xfId="0" applyAlignment="1">
      <alignment horizontal="left"/>
    </xf>
    <xf numFmtId="0" fontId="2" fillId="5" borderId="0" xfId="0" applyFont="1" applyFill="1" applyAlignment="1">
      <alignment horizontal="center"/>
    </xf>
    <xf numFmtId="0" fontId="2" fillId="5" borderId="0" xfId="0" applyFont="1" applyFill="1" applyAlignment="1"/>
    <xf numFmtId="0" fontId="0" fillId="5" borderId="0" xfId="0" applyFill="1"/>
    <xf numFmtId="0" fontId="0" fillId="4" borderId="0" xfId="0" applyFill="1" applyAlignment="1">
      <alignment horizontal="center"/>
    </xf>
    <xf numFmtId="9" fontId="0" fillId="0" borderId="0" xfId="0" applyNumberFormat="1" applyAlignment="1">
      <alignment horizontal="center"/>
    </xf>
    <xf numFmtId="0" fontId="2" fillId="0" borderId="0" xfId="0" applyFont="1" applyAlignment="1">
      <alignment horizontal="center"/>
    </xf>
    <xf numFmtId="0" fontId="4" fillId="4" borderId="0" xfId="0" applyFont="1" applyFill="1"/>
    <xf numFmtId="0" fontId="4" fillId="0" borderId="0" xfId="0" applyFont="1"/>
    <xf numFmtId="0" fontId="5" fillId="0" borderId="0" xfId="0" applyFont="1"/>
    <xf numFmtId="3" fontId="4" fillId="0" borderId="0" xfId="0" applyNumberFormat="1" applyFont="1"/>
    <xf numFmtId="0" fontId="4" fillId="0" borderId="0" xfId="0" applyFont="1" applyFill="1"/>
    <xf numFmtId="0" fontId="0" fillId="0" borderId="0" xfId="0" applyFill="1" applyAlignment="1">
      <alignment horizontal="center"/>
    </xf>
    <xf numFmtId="3" fontId="0" fillId="0" borderId="0" xfId="0" applyNumberFormat="1" applyFill="1"/>
    <xf numFmtId="9" fontId="0" fillId="0" borderId="0" xfId="0" applyNumberFormat="1" applyFill="1"/>
    <xf numFmtId="0" fontId="0" fillId="0" borderId="0" xfId="0" applyFill="1"/>
    <xf numFmtId="164" fontId="0" fillId="0" borderId="0" xfId="0" applyNumberFormat="1" applyFill="1"/>
    <xf numFmtId="164" fontId="0" fillId="0" borderId="1" xfId="0" applyNumberFormat="1" applyFill="1" applyBorder="1"/>
    <xf numFmtId="9" fontId="0" fillId="0" borderId="1" xfId="0" applyNumberFormat="1" applyBorder="1" applyAlignment="1">
      <alignment horizontal="center"/>
    </xf>
    <xf numFmtId="0" fontId="0" fillId="5" borderId="0" xfId="0" applyFill="1" applyAlignment="1">
      <alignment horizontal="center"/>
    </xf>
    <xf numFmtId="0" fontId="6" fillId="0" borderId="0" xfId="0" applyFont="1"/>
    <xf numFmtId="0" fontId="6" fillId="0" borderId="0" xfId="0" applyFont="1" applyAlignment="1">
      <alignment horizontal="center"/>
    </xf>
    <xf numFmtId="0" fontId="0" fillId="0" borderId="0" xfId="0" applyAlignment="1">
      <alignment wrapText="1"/>
    </xf>
    <xf numFmtId="0" fontId="0" fillId="0" borderId="0" xfId="0" applyAlignment="1">
      <alignment vertical="top"/>
    </xf>
    <xf numFmtId="0" fontId="0" fillId="5" borderId="0" xfId="0" applyFill="1" applyAlignment="1">
      <alignment vertical="top" wrapText="1"/>
    </xf>
    <xf numFmtId="0" fontId="2" fillId="5" borderId="0" xfId="0" applyFont="1" applyFill="1" applyAlignment="1">
      <alignment vertical="top" wrapText="1"/>
    </xf>
    <xf numFmtId="0" fontId="4" fillId="0" borderId="0" xfId="0" applyNumberFormat="1" applyFont="1"/>
    <xf numFmtId="0" fontId="7" fillId="0" borderId="0" xfId="0" applyFont="1"/>
    <xf numFmtId="0" fontId="0" fillId="2" borderId="0" xfId="0" applyFill="1" applyBorder="1" applyAlignment="1">
      <alignment horizontal="left" indent="1"/>
    </xf>
    <xf numFmtId="0" fontId="0" fillId="2" borderId="0" xfId="0" applyFill="1" applyBorder="1"/>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0" fillId="2" borderId="0" xfId="0" applyFill="1" applyProtection="1">
      <protection locked="0"/>
    </xf>
    <xf numFmtId="3" fontId="0" fillId="2" borderId="0" xfId="0" applyNumberFormat="1" applyFill="1" applyProtection="1">
      <protection locked="0"/>
    </xf>
    <xf numFmtId="10" fontId="0" fillId="2" borderId="0" xfId="0" applyNumberFormat="1" applyFill="1" applyProtection="1">
      <protection locked="0"/>
    </xf>
    <xf numFmtId="10" fontId="0" fillId="2" borderId="1" xfId="0" applyNumberFormat="1" applyFill="1" applyBorder="1" applyProtection="1">
      <protection locked="0"/>
    </xf>
    <xf numFmtId="9" fontId="0" fillId="2" borderId="0" xfId="0" applyNumberFormat="1" applyFill="1" applyProtection="1">
      <protection locked="0"/>
    </xf>
    <xf numFmtId="164" fontId="0" fillId="2" borderId="0" xfId="0" applyNumberFormat="1" applyFill="1" applyProtection="1">
      <protection locked="0"/>
    </xf>
    <xf numFmtId="164" fontId="0" fillId="2" borderId="1" xfId="0" applyNumberFormat="1" applyFill="1" applyBorder="1" applyProtection="1">
      <protection locked="0"/>
    </xf>
    <xf numFmtId="0" fontId="0" fillId="0" borderId="0" xfId="0" applyProtection="1">
      <protection locked="0"/>
    </xf>
    <xf numFmtId="164" fontId="0" fillId="2" borderId="0" xfId="0" applyNumberFormat="1" applyFill="1" applyBorder="1" applyProtection="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TCO comparison</a:t>
            </a:r>
            <a:r>
              <a:rPr lang="en-GB" b="1" baseline="0"/>
              <a:t> of selected Bus profiles</a:t>
            </a:r>
            <a:endParaRPr lang="et-EE"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barChart>
        <c:barDir val="col"/>
        <c:grouping val="stacked"/>
        <c:varyColors val="0"/>
        <c:ser>
          <c:idx val="0"/>
          <c:order val="0"/>
          <c:tx>
            <c:strRef>
              <c:f>Comparison!$F$28</c:f>
              <c:strCache>
                <c:ptCount val="1"/>
                <c:pt idx="0">
                  <c:v>Initial investment</c:v>
                </c:pt>
              </c:strCache>
            </c:strRef>
          </c:tx>
          <c:spPr>
            <a:solidFill>
              <a:schemeClr val="accent1"/>
            </a:solidFill>
            <a:ln>
              <a:noFill/>
            </a:ln>
            <a:effectLst/>
          </c:spPr>
          <c:invertIfNegative val="0"/>
          <c:cat>
            <c:strRef>
              <c:f>(Comparison!$F$4,Comparison!$L$4,Comparison!$R$4,Comparison!$X$4)</c:f>
              <c:strCache>
                <c:ptCount val="4"/>
                <c:pt idx="0">
                  <c:v>Diesel bus 1: 12 m diesel bus</c:v>
                </c:pt>
                <c:pt idx="1">
                  <c:v>Electric bus 1: 100% Depot charging</c:v>
                </c:pt>
                <c:pt idx="2">
                  <c:v>Electric bus 2: Opportunity charging + Depot</c:v>
                </c:pt>
                <c:pt idx="3">
                  <c:v>Electric bus 5: 100% Depot charging</c:v>
                </c:pt>
              </c:strCache>
            </c:strRef>
          </c:cat>
          <c:val>
            <c:numRef>
              <c:f>(Comparison!$G$28,Comparison!$M$28,Comparison!$S$28,Comparison!$Y$28)</c:f>
              <c:numCache>
                <c:formatCode>#,##0</c:formatCode>
                <c:ptCount val="4"/>
                <c:pt idx="0">
                  <c:v>-200000</c:v>
                </c:pt>
                <c:pt idx="1">
                  <c:v>-558000</c:v>
                </c:pt>
                <c:pt idx="2">
                  <c:v>-648000</c:v>
                </c:pt>
                <c:pt idx="3">
                  <c:v>-558000</c:v>
                </c:pt>
              </c:numCache>
            </c:numRef>
          </c:val>
          <c:extLst>
            <c:ext xmlns:c16="http://schemas.microsoft.com/office/drawing/2014/chart" uri="{C3380CC4-5D6E-409C-BE32-E72D297353CC}">
              <c16:uniqueId val="{00000000-FF93-4833-8E6B-DD510ADA2590}"/>
            </c:ext>
          </c:extLst>
        </c:ser>
        <c:ser>
          <c:idx val="1"/>
          <c:order val="1"/>
          <c:tx>
            <c:strRef>
              <c:f>Comparison!$F$29</c:f>
              <c:strCache>
                <c:ptCount val="1"/>
                <c:pt idx="0">
                  <c:v>Cash Flow during the period (NPV)</c:v>
                </c:pt>
              </c:strCache>
            </c:strRef>
          </c:tx>
          <c:spPr>
            <a:solidFill>
              <a:schemeClr val="accent2"/>
            </a:solidFill>
            <a:ln>
              <a:noFill/>
            </a:ln>
            <a:effectLst/>
          </c:spPr>
          <c:invertIfNegative val="0"/>
          <c:cat>
            <c:strRef>
              <c:f>(Comparison!$F$4,Comparison!$L$4,Comparison!$R$4,Comparison!$X$4)</c:f>
              <c:strCache>
                <c:ptCount val="4"/>
                <c:pt idx="0">
                  <c:v>Diesel bus 1: 12 m diesel bus</c:v>
                </c:pt>
                <c:pt idx="1">
                  <c:v>Electric bus 1: 100% Depot charging</c:v>
                </c:pt>
                <c:pt idx="2">
                  <c:v>Electric bus 2: Opportunity charging + Depot</c:v>
                </c:pt>
                <c:pt idx="3">
                  <c:v>Electric bus 5: 100% Depot charging</c:v>
                </c:pt>
              </c:strCache>
            </c:strRef>
          </c:cat>
          <c:val>
            <c:numRef>
              <c:f>(Comparison!$G$29,Comparison!$M$29,Comparison!$S$29,Comparison!$Y$29)</c:f>
              <c:numCache>
                <c:formatCode>#,##0</c:formatCode>
                <c:ptCount val="4"/>
                <c:pt idx="0">
                  <c:v>-700644.65151308861</c:v>
                </c:pt>
                <c:pt idx="1">
                  <c:v>-304669.99234122375</c:v>
                </c:pt>
                <c:pt idx="2">
                  <c:v>-318836.29700681067</c:v>
                </c:pt>
                <c:pt idx="3">
                  <c:v>-304669.99234122375</c:v>
                </c:pt>
              </c:numCache>
            </c:numRef>
          </c:val>
          <c:extLst>
            <c:ext xmlns:c16="http://schemas.microsoft.com/office/drawing/2014/chart" uri="{C3380CC4-5D6E-409C-BE32-E72D297353CC}">
              <c16:uniqueId val="{00000001-FF93-4833-8E6B-DD510ADA2590}"/>
            </c:ext>
          </c:extLst>
        </c:ser>
        <c:dLbls>
          <c:showLegendKey val="0"/>
          <c:showVal val="0"/>
          <c:showCatName val="0"/>
          <c:showSerName val="0"/>
          <c:showPercent val="0"/>
          <c:showBubbleSize val="0"/>
        </c:dLbls>
        <c:gapWidth val="150"/>
        <c:overlap val="100"/>
        <c:axId val="1054764168"/>
        <c:axId val="1054762856"/>
      </c:barChart>
      <c:catAx>
        <c:axId val="105476416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054762856"/>
        <c:crosses val="autoZero"/>
        <c:auto val="1"/>
        <c:lblAlgn val="ctr"/>
        <c:lblOffset val="100"/>
        <c:noMultiLvlLbl val="0"/>
      </c:catAx>
      <c:valAx>
        <c:axId val="1054762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Cost</a:t>
                </a:r>
                <a:r>
                  <a:rPr lang="en-GB" baseline="0"/>
                  <a:t> (NPV, €)</a:t>
                </a:r>
                <a:endParaRPr lang="et-E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054764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50000"/>
      </a:schemeClr>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800" b="1" i="0" baseline="0">
                <a:effectLst/>
              </a:rPr>
              <a:t>TCO comparison of selected Bus profiles</a:t>
            </a:r>
            <a:endParaRPr lang="et-EE">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t-EE"/>
        </a:p>
      </c:txPr>
    </c:title>
    <c:autoTitleDeleted val="0"/>
    <c:plotArea>
      <c:layout/>
      <c:lineChart>
        <c:grouping val="standard"/>
        <c:varyColors val="0"/>
        <c:ser>
          <c:idx val="0"/>
          <c:order val="0"/>
          <c:tx>
            <c:strRef>
              <c:f>Comparison!$F$48</c:f>
              <c:strCache>
                <c:ptCount val="1"/>
                <c:pt idx="0">
                  <c:v>Diesel bus 1: 12 m diesel bus</c:v>
                </c:pt>
              </c:strCache>
            </c:strRef>
          </c:tx>
          <c:spPr>
            <a:ln w="28575" cap="rnd">
              <a:solidFill>
                <a:schemeClr val="accent1"/>
              </a:solidFill>
              <a:round/>
            </a:ln>
            <a:effectLst/>
          </c:spPr>
          <c:marker>
            <c:symbol val="none"/>
          </c:marker>
          <c:cat>
            <c:numRef>
              <c:f>[0]!dates</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[0]!busone</c:f>
              <c:numCache>
                <c:formatCode>#,##0</c:formatCode>
                <c:ptCount val="11"/>
                <c:pt idx="0">
                  <c:v>-200000</c:v>
                </c:pt>
                <c:pt idx="1">
                  <c:v>-274156.81559956429</c:v>
                </c:pt>
                <c:pt idx="2">
                  <c:v>-347373.10573298775</c:v>
                </c:pt>
                <c:pt idx="3">
                  <c:v>-419660.79901593854</c:v>
                </c:pt>
                <c:pt idx="4">
                  <c:v>-491031.67277432507</c:v>
                </c:pt>
                <c:pt idx="5">
                  <c:v>-561497.35496309306</c:v>
                </c:pt>
                <c:pt idx="6">
                  <c:v>-631069.32606068638</c:v>
                </c:pt>
                <c:pt idx="7">
                  <c:v>-699758.920939481</c:v>
                </c:pt>
                <c:pt idx="8">
                  <c:v>-767577.33071249584</c:v>
                </c:pt>
                <c:pt idx="9">
                  <c:v>-834535.60455668217</c:v>
                </c:pt>
                <c:pt idx="10">
                  <c:v>-900644.65151308861</c:v>
                </c:pt>
              </c:numCache>
            </c:numRef>
          </c:val>
          <c:smooth val="0"/>
          <c:extLst>
            <c:ext xmlns:c16="http://schemas.microsoft.com/office/drawing/2014/chart" uri="{C3380CC4-5D6E-409C-BE32-E72D297353CC}">
              <c16:uniqueId val="{00000000-2101-48CA-961E-A49275C59E06}"/>
            </c:ext>
          </c:extLst>
        </c:ser>
        <c:ser>
          <c:idx val="1"/>
          <c:order val="1"/>
          <c:tx>
            <c:strRef>
              <c:f>Comparison!$F$49</c:f>
              <c:strCache>
                <c:ptCount val="1"/>
                <c:pt idx="0">
                  <c:v>Electric bus 1: 100% Depot charging</c:v>
                </c:pt>
              </c:strCache>
            </c:strRef>
          </c:tx>
          <c:spPr>
            <a:ln w="28575" cap="rnd">
              <a:solidFill>
                <a:schemeClr val="accent2"/>
              </a:solidFill>
              <a:round/>
            </a:ln>
            <a:effectLst/>
          </c:spPr>
          <c:marker>
            <c:symbol val="none"/>
          </c:marker>
          <c:cat>
            <c:numRef>
              <c:f>[0]!dates</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[0]!bustwo</c:f>
              <c:numCache>
                <c:formatCode>#,##0</c:formatCode>
                <c:ptCount val="11"/>
                <c:pt idx="0">
                  <c:v>-558000</c:v>
                </c:pt>
                <c:pt idx="1">
                  <c:v>-590246.52666937071</c:v>
                </c:pt>
                <c:pt idx="2">
                  <c:v>-622084.07300049579</c:v>
                </c:pt>
                <c:pt idx="3">
                  <c:v>-653517.82606107974</c:v>
                </c:pt>
                <c:pt idx="4">
                  <c:v>-684552.90713162709</c:v>
                </c:pt>
                <c:pt idx="5">
                  <c:v>-715194.37253981619</c:v>
                </c:pt>
                <c:pt idx="6">
                  <c:v>-745447.21448429173</c:v>
                </c:pt>
                <c:pt idx="7">
                  <c:v>-775316.36184800812</c:v>
                </c:pt>
                <c:pt idx="8">
                  <c:v>-804806.68100125785</c:v>
                </c:pt>
                <c:pt idx="9">
                  <c:v>-833922.97659451514</c:v>
                </c:pt>
                <c:pt idx="10">
                  <c:v>-862669.99234122375</c:v>
                </c:pt>
              </c:numCache>
            </c:numRef>
          </c:val>
          <c:smooth val="0"/>
          <c:extLst>
            <c:ext xmlns:c16="http://schemas.microsoft.com/office/drawing/2014/chart" uri="{C3380CC4-5D6E-409C-BE32-E72D297353CC}">
              <c16:uniqueId val="{00000001-2101-48CA-961E-A49275C59E06}"/>
            </c:ext>
          </c:extLst>
        </c:ser>
        <c:ser>
          <c:idx val="2"/>
          <c:order val="2"/>
          <c:tx>
            <c:strRef>
              <c:f>Comparison!$F$50</c:f>
              <c:strCache>
                <c:ptCount val="1"/>
                <c:pt idx="0">
                  <c:v>Electric bus 2: Opportunity charging + Depot</c:v>
                </c:pt>
              </c:strCache>
            </c:strRef>
          </c:tx>
          <c:spPr>
            <a:ln w="28575" cap="rnd">
              <a:solidFill>
                <a:schemeClr val="accent3"/>
              </a:solidFill>
              <a:round/>
            </a:ln>
            <a:effectLst/>
          </c:spPr>
          <c:marker>
            <c:symbol val="none"/>
          </c:marker>
          <c:cat>
            <c:numRef>
              <c:f>[0]!dates</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[0]!busthree</c:f>
              <c:numCache>
                <c:formatCode>#,##0</c:formatCode>
                <c:ptCount val="11"/>
                <c:pt idx="0">
                  <c:v>-648000</c:v>
                </c:pt>
                <c:pt idx="1">
                  <c:v>-681745.90019708488</c:v>
                </c:pt>
                <c:pt idx="2">
                  <c:v>-715063.80361118226</c:v>
                </c:pt>
                <c:pt idx="3">
                  <c:v>-747959.138494174</c:v>
                </c:pt>
                <c:pt idx="4">
                  <c:v>-780437.26425182051</c:v>
                </c:pt>
                <c:pt idx="5">
                  <c:v>-812503.472316931</c:v>
                </c:pt>
                <c:pt idx="6">
                  <c:v>-844162.98701145966</c:v>
                </c:pt>
                <c:pt idx="7">
                  <c:v>-875420.96639766742</c:v>
                </c:pt>
                <c:pt idx="8">
                  <c:v>-906282.50311848917</c:v>
                </c:pt>
                <c:pt idx="9">
                  <c:v>-936752.62522724201</c:v>
                </c:pt>
                <c:pt idx="10">
                  <c:v>-966836.29700681067</c:v>
                </c:pt>
              </c:numCache>
            </c:numRef>
          </c:val>
          <c:smooth val="0"/>
          <c:extLst>
            <c:ext xmlns:c16="http://schemas.microsoft.com/office/drawing/2014/chart" uri="{C3380CC4-5D6E-409C-BE32-E72D297353CC}">
              <c16:uniqueId val="{00000002-2101-48CA-961E-A49275C59E06}"/>
            </c:ext>
          </c:extLst>
        </c:ser>
        <c:ser>
          <c:idx val="3"/>
          <c:order val="3"/>
          <c:tx>
            <c:strRef>
              <c:f>Comparison!$F$51</c:f>
              <c:strCache>
                <c:ptCount val="1"/>
                <c:pt idx="0">
                  <c:v>Electric bus 5: 100% Depot charging</c:v>
                </c:pt>
              </c:strCache>
            </c:strRef>
          </c:tx>
          <c:spPr>
            <a:ln w="28575" cap="rnd">
              <a:solidFill>
                <a:schemeClr val="accent4"/>
              </a:solidFill>
              <a:round/>
            </a:ln>
            <a:effectLst/>
          </c:spPr>
          <c:marker>
            <c:symbol val="none"/>
          </c:marker>
          <c:cat>
            <c:numRef>
              <c:f>[0]!dates</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[0]!busfour</c:f>
              <c:numCache>
                <c:formatCode>#,##0</c:formatCode>
                <c:ptCount val="11"/>
                <c:pt idx="0">
                  <c:v>-558000</c:v>
                </c:pt>
                <c:pt idx="1">
                  <c:v>-590246.52666937071</c:v>
                </c:pt>
                <c:pt idx="2">
                  <c:v>-622084.07300049579</c:v>
                </c:pt>
                <c:pt idx="3">
                  <c:v>-653517.82606107974</c:v>
                </c:pt>
                <c:pt idx="4">
                  <c:v>-684552.90713162709</c:v>
                </c:pt>
                <c:pt idx="5">
                  <c:v>-715194.37253981619</c:v>
                </c:pt>
                <c:pt idx="6">
                  <c:v>-745447.21448429173</c:v>
                </c:pt>
                <c:pt idx="7">
                  <c:v>-775316.36184800812</c:v>
                </c:pt>
                <c:pt idx="8">
                  <c:v>-804806.68100125785</c:v>
                </c:pt>
                <c:pt idx="9">
                  <c:v>-833922.97659451514</c:v>
                </c:pt>
                <c:pt idx="10">
                  <c:v>-862669.99234122375</c:v>
                </c:pt>
              </c:numCache>
            </c:numRef>
          </c:val>
          <c:smooth val="0"/>
          <c:extLst>
            <c:ext xmlns:c16="http://schemas.microsoft.com/office/drawing/2014/chart" uri="{C3380CC4-5D6E-409C-BE32-E72D297353CC}">
              <c16:uniqueId val="{00000000-DE57-4FB9-A304-D614A9334023}"/>
            </c:ext>
          </c:extLst>
        </c:ser>
        <c:dLbls>
          <c:showLegendKey val="0"/>
          <c:showVal val="0"/>
          <c:showCatName val="0"/>
          <c:showSerName val="0"/>
          <c:showPercent val="0"/>
          <c:showBubbleSize val="0"/>
        </c:dLbls>
        <c:smooth val="0"/>
        <c:axId val="1028165544"/>
        <c:axId val="1028165872"/>
      </c:lineChart>
      <c:catAx>
        <c:axId val="1028165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endParaRPr lang="et-EE"/>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028165872"/>
        <c:crosses val="autoZero"/>
        <c:auto val="1"/>
        <c:lblAlgn val="ctr"/>
        <c:lblOffset val="100"/>
        <c:noMultiLvlLbl val="0"/>
      </c:catAx>
      <c:valAx>
        <c:axId val="102816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Cost (NPV, €)</a:t>
                </a:r>
                <a:endParaRPr lang="et-E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028165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50000"/>
      </a:schemeClr>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0" dropStyle="combo" dx="22" fmlaLink="$E$4" fmlaRange="$E$5:$E$14" noThreeD="1" sel="1" val="0"/>
</file>

<file path=xl/ctrlProps/ctrlProp2.xml><?xml version="1.0" encoding="utf-8"?>
<formControlPr xmlns="http://schemas.microsoft.com/office/spreadsheetml/2009/9/main" objectType="Drop" dropLines="10" dropStyle="combo" dx="22" fmlaLink="$K$4" fmlaRange="$E$5:$E$14" noThreeD="1" sel="2" val="0"/>
</file>

<file path=xl/ctrlProps/ctrlProp3.xml><?xml version="1.0" encoding="utf-8"?>
<formControlPr xmlns="http://schemas.microsoft.com/office/spreadsheetml/2009/9/main" objectType="Drop" dropLines="2" dropStyle="combo" dx="22" fmlaLink="$I$4" fmlaRange="$I$5:$I$6" noThreeD="1" sel="1" val="0"/>
</file>

<file path=xl/ctrlProps/ctrlProp4.xml><?xml version="1.0" encoding="utf-8"?>
<formControlPr xmlns="http://schemas.microsoft.com/office/spreadsheetml/2009/9/main" objectType="Drop" dropLines="10" dropStyle="combo" dx="22" fmlaLink="$Q$4" fmlaRange="$E$5:$E$14" noThreeD="1" sel="3" val="0"/>
</file>

<file path=xl/ctrlProps/ctrlProp5.xml><?xml version="1.0" encoding="utf-8"?>
<formControlPr xmlns="http://schemas.microsoft.com/office/spreadsheetml/2009/9/main" objectType="Drop" dropLines="4" dropStyle="combo" dx="22" fmlaLink="$O$4" fmlaRange="$O$5:$O$8" noThreeD="1" sel="1" val="0"/>
</file>

<file path=xl/ctrlProps/ctrlProp6.xml><?xml version="1.0" encoding="utf-8"?>
<formControlPr xmlns="http://schemas.microsoft.com/office/spreadsheetml/2009/9/main" objectType="Drop" dropLines="10" dropStyle="combo" dx="22" fmlaLink="$W$4" fmlaRange="$E$5:$E$14" noThreeD="1" sel="10" val="0"/>
</file>

<file path=xl/ctrlProps/ctrlProp7.xml><?xml version="1.0" encoding="utf-8"?>
<formControlPr xmlns="http://schemas.microsoft.com/office/spreadsheetml/2009/9/main" objectType="Drop" dropLines="6" dropStyle="combo" dx="22" fmlaLink="$U$4" fmlaRange="$U$5:$U$10"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406400</xdr:colOff>
          <xdr:row>2</xdr:row>
          <xdr:rowOff>25400</xdr:rowOff>
        </xdr:from>
        <xdr:to>
          <xdr:col>7</xdr:col>
          <xdr:colOff>336550</xdr:colOff>
          <xdr:row>3</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xdr:row>
          <xdr:rowOff>25400</xdr:rowOff>
        </xdr:from>
        <xdr:to>
          <xdr:col>13</xdr:col>
          <xdr:colOff>425450</xdr:colOff>
          <xdr:row>3</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xdr:row>
          <xdr:rowOff>25400</xdr:rowOff>
        </xdr:from>
        <xdr:to>
          <xdr:col>10</xdr:col>
          <xdr:colOff>0</xdr:colOff>
          <xdr:row>3</xdr:row>
          <xdr:rowOff>196850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457200</xdr:colOff>
          <xdr:row>2</xdr:row>
          <xdr:rowOff>31750</xdr:rowOff>
        </xdr:from>
        <xdr:to>
          <xdr:col>19</xdr:col>
          <xdr:colOff>336550</xdr:colOff>
          <xdr:row>3</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3</xdr:row>
          <xdr:rowOff>31750</xdr:rowOff>
        </xdr:from>
        <xdr:to>
          <xdr:col>15</xdr:col>
          <xdr:colOff>946150</xdr:colOff>
          <xdr:row>3</xdr:row>
          <xdr:rowOff>215900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69606</xdr:colOff>
      <xdr:row>31</xdr:row>
      <xdr:rowOff>104774</xdr:rowOff>
    </xdr:from>
    <xdr:to>
      <xdr:col>10</xdr:col>
      <xdr:colOff>410308</xdr:colOff>
      <xdr:row>46</xdr:row>
      <xdr:rowOff>14654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1604596</xdr:colOff>
      <xdr:row>31</xdr:row>
      <xdr:rowOff>112101</xdr:rowOff>
    </xdr:from>
    <xdr:to>
      <xdr:col>23</xdr:col>
      <xdr:colOff>2219325</xdr:colOff>
      <xdr:row>45</xdr:row>
      <xdr:rowOff>188301</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23</xdr:col>
          <xdr:colOff>457200</xdr:colOff>
          <xdr:row>2</xdr:row>
          <xdr:rowOff>31750</xdr:rowOff>
        </xdr:from>
        <xdr:to>
          <xdr:col>25</xdr:col>
          <xdr:colOff>374650</xdr:colOff>
          <xdr:row>3</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3</xdr:row>
          <xdr:rowOff>31750</xdr:rowOff>
        </xdr:from>
        <xdr:to>
          <xdr:col>21</xdr:col>
          <xdr:colOff>946150</xdr:colOff>
          <xdr:row>3</xdr:row>
          <xdr:rowOff>215900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605790</xdr:colOff>
      <xdr:row>0</xdr:row>
      <xdr:rowOff>3809</xdr:rowOff>
    </xdr:from>
    <xdr:to>
      <xdr:col>17</xdr:col>
      <xdr:colOff>19050</xdr:colOff>
      <xdr:row>19</xdr:row>
      <xdr:rowOff>19050</xdr:rowOff>
    </xdr:to>
    <xdr:sp macro="" textlink="">
      <xdr:nvSpPr>
        <xdr:cNvPr id="13" name="TextBox 1">
          <a:extLst>
            <a:ext uri="{FF2B5EF4-FFF2-40B4-BE49-F238E27FC236}">
              <a16:creationId xmlns:a16="http://schemas.microsoft.com/office/drawing/2014/main" id="{00000000-0008-0000-0300-00000D000000}"/>
            </a:ext>
          </a:extLst>
        </xdr:cNvPr>
        <xdr:cNvSpPr txBox="1"/>
      </xdr:nvSpPr>
      <xdr:spPr>
        <a:xfrm>
          <a:off x="605790" y="3809"/>
          <a:ext cx="9776460" cy="3634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200"/>
            </a:spcBef>
            <a:spcAft>
              <a:spcPts val="0"/>
            </a:spcAft>
          </a:pPr>
          <a:r>
            <a:rPr lang="en-GB"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rPr>
            <a:t>Diesel</a:t>
          </a:r>
          <a:r>
            <a:rPr lang="et-EE"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rPr>
            <a:t> bus 1</a:t>
          </a:r>
          <a:endParaRPr lang="en-GB"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endParaRPr>
        </a:p>
        <a:p>
          <a:pPr marL="0" marR="0">
            <a:lnSpc>
              <a:spcPct val="107000"/>
            </a:lnSpc>
            <a:spcBef>
              <a:spcPts val="200"/>
            </a:spcBef>
            <a:spcAft>
              <a:spcPts val="0"/>
            </a:spcAft>
          </a:pPr>
          <a:endParaRPr lang="en-US"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Acquisition of bus:</a:t>
          </a:r>
          <a:r>
            <a:rPr lang="en-GB" sz="1100">
              <a:effectLst/>
              <a:latin typeface="Calibri" panose="020F0502020204030204" pitchFamily="34" charset="0"/>
              <a:ea typeface="Calibri" panose="020F0502020204030204" pitchFamily="34" charset="0"/>
              <a:cs typeface="Arial" panose="020B0604020202020204" pitchFamily="34" charset="0"/>
            </a:rPr>
            <a:t> SEBE interview gives approximate cost of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200,000 per bus. Data from Swedish study (Karlskrona) says range for diesel bus acquisition cost are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192,007.12 –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210,298 with average cost being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201,152.56. Therefore,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200,000 will be used for the cost of bus.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Fuel/energy cost: </a:t>
          </a:r>
          <a:r>
            <a:rPr lang="en-GB" sz="1100">
              <a:effectLst/>
              <a:latin typeface="Calibri" panose="020F0502020204030204" pitchFamily="34" charset="0"/>
              <a:ea typeface="Calibri" panose="020F0502020204030204" pitchFamily="34" charset="0"/>
              <a:cs typeface="Arial" panose="020B0604020202020204" pitchFamily="34" charset="0"/>
            </a:rPr>
            <a:t>Most recent diesel fuel price (08.4.2020) is 1.258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/l.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Fuel Consumption: </a:t>
          </a:r>
          <a:r>
            <a:rPr lang="en-GB" sz="1100">
              <a:effectLst/>
              <a:latin typeface="Calibri" panose="020F0502020204030204" pitchFamily="34" charset="0"/>
              <a:ea typeface="Calibri" panose="020F0502020204030204" pitchFamily="34" charset="0"/>
              <a:cs typeface="Arial" panose="020B0604020202020204" pitchFamily="34" charset="0"/>
            </a:rPr>
            <a:t>Fuel consumption based on SmartEnCity project statistics for Tartu. Diesel fuel consumption is 39.5 l/100km. As model is calibrated for l/km, consumption is set at .391/km.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Fixed Maintenance costs:</a:t>
          </a:r>
          <a:r>
            <a:rPr lang="en-GB" sz="1100">
              <a:effectLst/>
              <a:latin typeface="Calibri" panose="020F0502020204030204" pitchFamily="34" charset="0"/>
              <a:ea typeface="Calibri" panose="020F0502020204030204" pitchFamily="34" charset="0"/>
              <a:cs typeface="Arial" panose="020B0604020202020204" pitchFamily="34" charset="0"/>
            </a:rPr>
            <a:t> Fixed costs were taken from TCO calculations based on bus route in Karlskrona. The planned costs (fixed costs) were used for the cost. The average planned cost =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5,024.27. Listed price in model is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5,000 rounded to nearest thousandth.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Variable Maintenance costs: </a:t>
          </a:r>
          <a:r>
            <a:rPr lang="en-GB" sz="1100">
              <a:effectLst/>
              <a:latin typeface="Calibri" panose="020F0502020204030204" pitchFamily="34" charset="0"/>
              <a:ea typeface="Calibri" panose="020F0502020204030204" pitchFamily="34" charset="0"/>
              <a:cs typeface="Arial" panose="020B0604020202020204" pitchFamily="34" charset="0"/>
            </a:rPr>
            <a:t>Variable maintenance costs taken from Turku case study which lists O&amp;M costs represented as a function of Euro/km. Price used from study is .20/km. </a:t>
          </a:r>
          <a:endParaRPr lang="en-US" sz="1100">
            <a:effectLst/>
            <a:latin typeface="Calibri" panose="020F0502020204030204" pitchFamily="34" charset="0"/>
            <a:ea typeface="Calibri" panose="020F0502020204030204" pitchFamily="34" charset="0"/>
            <a:cs typeface="Arial" panose="020B0604020202020204" pitchFamily="34" charset="0"/>
          </a:endParaRPr>
        </a:p>
        <a:p>
          <a:r>
            <a:rPr lang="en-US" sz="1100"/>
            <a:t>Sources:</a:t>
          </a:r>
          <a:r>
            <a:rPr lang="en-US" sz="1100" baseline="0"/>
            <a:t> </a:t>
          </a:r>
        </a:p>
        <a:p>
          <a:pPr marL="171450" indent="-171450">
            <a:buFont typeface="Arial" panose="020B0604020202020204" pitchFamily="34" charset="0"/>
            <a:buChar char="•"/>
          </a:pPr>
          <a:r>
            <a:rPr lang="en-GB" sz="1100">
              <a:solidFill>
                <a:schemeClr val="dk1"/>
              </a:solidFill>
              <a:effectLst/>
              <a:latin typeface="+mn-lt"/>
              <a:ea typeface="+mn-ea"/>
              <a:cs typeface="+mn-cs"/>
            </a:rPr>
            <a:t>Boren, Sven. 2019. “Electric buses’ sustainability effects, noise, energy, use, and costs” International Journal of Sustainable Transportation. Retrieved from: </a:t>
          </a:r>
          <a:r>
            <a:rPr lang="en-US" sz="1100" u="sng">
              <a:solidFill>
                <a:schemeClr val="dk1"/>
              </a:solidFill>
              <a:effectLst/>
              <a:latin typeface="+mn-lt"/>
              <a:ea typeface="+mn-ea"/>
              <a:cs typeface="+mn-cs"/>
              <a:hlinkClick xmlns:r="http://schemas.openxmlformats.org/officeDocument/2006/relationships" r:id=""/>
            </a:rPr>
            <a:t>https://doi.org/10.1080/15568318.2019.1666324</a:t>
          </a:r>
          <a:endParaRPr lang="et-EE" sz="1100" b="0" i="0" baseline="0">
            <a:solidFill>
              <a:schemeClr val="dk1"/>
            </a:solidFill>
            <a:effectLst/>
            <a:latin typeface="+mn-lt"/>
            <a:ea typeface="+mn-ea"/>
            <a:cs typeface="+mn-cs"/>
          </a:endParaRPr>
        </a:p>
        <a:p>
          <a:pPr marL="171450" indent="-171450">
            <a:buFont typeface="Arial" panose="020B0604020202020204" pitchFamily="34" charset="0"/>
            <a:buChar char="•"/>
          </a:pPr>
          <a:r>
            <a:rPr lang="en-GB" sz="1100">
              <a:solidFill>
                <a:schemeClr val="dk1"/>
              </a:solidFill>
              <a:effectLst/>
              <a:latin typeface="+mn-lt"/>
              <a:ea typeface="+mn-ea"/>
              <a:cs typeface="+mn-cs"/>
            </a:rPr>
            <a:t>SmartEnCity 2019. “Gas buses in the whole city of Tartu”. Retrieved from: </a:t>
          </a:r>
          <a:r>
            <a:rPr lang="en-GB" sz="1100" u="sng">
              <a:solidFill>
                <a:schemeClr val="dk1"/>
              </a:solidFill>
              <a:effectLst/>
              <a:latin typeface="+mn-lt"/>
              <a:ea typeface="+mn-ea"/>
              <a:cs typeface="+mn-cs"/>
              <a:hlinkClick xmlns:r="http://schemas.openxmlformats.org/officeDocument/2006/relationships" r:id=""/>
            </a:rPr>
            <a:t>https://smartencity.eu/about/solutions/gas-buses-in-the-whole-city-of-tartu/</a:t>
          </a:r>
          <a:r>
            <a:rPr lang="en-GB" sz="1100">
              <a:solidFill>
                <a:schemeClr val="dk1"/>
              </a:solidFill>
              <a:effectLst/>
              <a:latin typeface="+mn-lt"/>
              <a:ea typeface="+mn-ea"/>
              <a:cs typeface="+mn-cs"/>
            </a:rPr>
            <a:t> </a:t>
          </a:r>
        </a:p>
        <a:p>
          <a:pPr marL="171450" indent="-171450">
            <a:buFont typeface="Arial" panose="020B0604020202020204" pitchFamily="34" charset="0"/>
            <a:buChar char="•"/>
          </a:pPr>
          <a:r>
            <a:rPr lang="en-US" sz="1100" b="0" i="0"/>
            <a:t>Diesel prices, 08.10.2020:</a:t>
          </a:r>
          <a:r>
            <a:rPr lang="en-US" sz="1100" b="0" i="0" baseline="0"/>
            <a:t> </a:t>
          </a:r>
          <a:r>
            <a:rPr lang="en-US" sz="1100">
              <a:solidFill>
                <a:schemeClr val="dk1"/>
              </a:solidFill>
              <a:effectLst/>
              <a:latin typeface="+mn-lt"/>
              <a:ea typeface="+mn-ea"/>
              <a:cs typeface="+mn-cs"/>
            </a:rPr>
            <a:t> </a:t>
          </a:r>
          <a:r>
            <a:rPr lang="en-GB" sz="1100" u="sng">
              <a:solidFill>
                <a:schemeClr val="dk1"/>
              </a:solidFill>
              <a:effectLst/>
              <a:latin typeface="+mn-lt"/>
              <a:ea typeface="+mn-ea"/>
              <a:cs typeface="+mn-cs"/>
              <a:hlinkClick xmlns:r="http://schemas.openxmlformats.org/officeDocument/2006/relationships" r:id=""/>
            </a:rPr>
            <a:t>https://www.mylpg.eu/stations/estonia/prices/</a:t>
          </a:r>
          <a:endParaRPr lang="en-GB" sz="1100" u="sng">
            <a:solidFill>
              <a:schemeClr val="dk1"/>
            </a:solidFill>
            <a:effectLst/>
            <a:latin typeface="+mn-lt"/>
            <a:ea typeface="+mn-ea"/>
            <a:cs typeface="+mn-cs"/>
          </a:endParaRPr>
        </a:p>
        <a:p>
          <a:pPr marL="171450" indent="-171450">
            <a:buFont typeface="Arial" panose="020B0604020202020204" pitchFamily="34" charset="0"/>
            <a:buChar char="•"/>
          </a:pPr>
          <a:endParaRPr lang="en-US" sz="1100" b="0" i="0"/>
        </a:p>
      </xdr:txBody>
    </xdr:sp>
    <xdr:clientData/>
  </xdr:twoCellAnchor>
  <xdr:twoCellAnchor>
    <xdr:from>
      <xdr:col>0</xdr:col>
      <xdr:colOff>601980</xdr:colOff>
      <xdr:row>20</xdr:row>
      <xdr:rowOff>20955</xdr:rowOff>
    </xdr:from>
    <xdr:to>
      <xdr:col>16</xdr:col>
      <xdr:colOff>600075</xdr:colOff>
      <xdr:row>43</xdr:row>
      <xdr:rowOff>95251</xdr:rowOff>
    </xdr:to>
    <xdr:sp macro="" textlink="">
      <xdr:nvSpPr>
        <xdr:cNvPr id="22" name="TextBox 2">
          <a:extLst>
            <a:ext uri="{FF2B5EF4-FFF2-40B4-BE49-F238E27FC236}">
              <a16:creationId xmlns:a16="http://schemas.microsoft.com/office/drawing/2014/main" id="{00000000-0008-0000-0300-000016000000}"/>
            </a:ext>
          </a:extLst>
        </xdr:cNvPr>
        <xdr:cNvSpPr txBox="1"/>
      </xdr:nvSpPr>
      <xdr:spPr>
        <a:xfrm>
          <a:off x="601980" y="3830955"/>
          <a:ext cx="9751695" cy="4455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200"/>
            </a:spcBef>
            <a:spcAft>
              <a:spcPts val="0"/>
            </a:spcAft>
          </a:pPr>
          <a:r>
            <a:rPr lang="en-GB"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rPr>
            <a:t>Biogas</a:t>
          </a:r>
          <a:r>
            <a:rPr lang="et-EE"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rPr>
            <a:t> bus 1</a:t>
          </a:r>
          <a:endParaRPr lang="en-GB"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endParaRPr>
        </a:p>
        <a:p>
          <a:pPr marL="0" marR="0">
            <a:lnSpc>
              <a:spcPct val="107000"/>
            </a:lnSpc>
            <a:spcBef>
              <a:spcPts val="200"/>
            </a:spcBef>
            <a:spcAft>
              <a:spcPts val="0"/>
            </a:spcAft>
          </a:pPr>
          <a:endParaRPr lang="en-US" sz="1300" b="1">
            <a:solidFill>
              <a:srgbClr val="2F5496"/>
            </a:solidFill>
            <a:effectLst/>
            <a:latin typeface="Calibri Light" panose="020F0302020204030204" pitchFamily="34" charset="0"/>
            <a:ea typeface="Yu Gothic Light" panose="020B0300000000000000" pitchFamily="34" charset="-128"/>
            <a:cs typeface="Times New Roman" panose="02020603050405020304" pitchFamily="18"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Acquisition of bus: </a:t>
          </a:r>
          <a:r>
            <a:rPr lang="en-GB" sz="1100">
              <a:effectLst/>
              <a:latin typeface="Calibri" panose="020F0502020204030204" pitchFamily="34" charset="0"/>
              <a:ea typeface="Calibri" panose="020F0502020204030204" pitchFamily="34" charset="0"/>
              <a:cs typeface="Arial" panose="020B0604020202020204" pitchFamily="34" charset="0"/>
            </a:rPr>
            <a:t>Data from biogas statistics available on SmartEnCity website and Karlskrona study used to approximate cost for biogas bus. According site, investment for biogas buses are 20-25% higher than diesel, therefore, a 20% increase would be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240,000. Average from the Karlskrona study is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229,155 euros. The average between the two is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234,577, rounded to nearest thousandth is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235,000.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Infrastructure cost: </a:t>
          </a:r>
          <a:r>
            <a:rPr lang="en-GB" sz="1100">
              <a:effectLst/>
              <a:latin typeface="Calibri" panose="020F0502020204030204" pitchFamily="34" charset="0"/>
              <a:ea typeface="Calibri" panose="020F0502020204030204" pitchFamily="34" charset="0"/>
              <a:cs typeface="Arial" panose="020B0604020202020204" pitchFamily="34" charset="0"/>
            </a:rPr>
            <a:t>Infrastructure cost was left out. As Biogas buses are already in use, it is assumed that the cost for biogas infrastructure has already been invested.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Fuel/energy cost</a:t>
          </a:r>
          <a:r>
            <a:rPr lang="en-GB" sz="1100">
              <a:effectLst/>
              <a:latin typeface="Calibri" panose="020F0502020204030204" pitchFamily="34" charset="0"/>
              <a:ea typeface="Calibri" panose="020F0502020204030204" pitchFamily="34" charset="0"/>
              <a:cs typeface="Arial" panose="020B0604020202020204" pitchFamily="34" charset="0"/>
            </a:rPr>
            <a:t>: Based off current compressed biogas prices which is .949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/kg.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Fuel/energy consumption:</a:t>
          </a:r>
          <a:r>
            <a:rPr lang="en-GB" sz="1100">
              <a:effectLst/>
              <a:latin typeface="Calibri" panose="020F0502020204030204" pitchFamily="34" charset="0"/>
              <a:ea typeface="Calibri" panose="020F0502020204030204" pitchFamily="34" charset="0"/>
              <a:cs typeface="Arial" panose="020B0604020202020204" pitchFamily="34" charset="0"/>
            </a:rPr>
            <a:t> Same as diesel consumption rate. Per Tartu 2012 report and SmartEnCity, fuel consumption rates are roughly the same compared to diesel which is .391/km.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Fixed Maintenance costs: </a:t>
          </a:r>
          <a:r>
            <a:rPr lang="en-GB" sz="1100">
              <a:effectLst/>
              <a:latin typeface="Calibri" panose="020F0502020204030204" pitchFamily="34" charset="0"/>
              <a:ea typeface="Calibri" panose="020F0502020204030204" pitchFamily="34" charset="0"/>
              <a:cs typeface="Arial" panose="020B0604020202020204" pitchFamily="34" charset="0"/>
            </a:rPr>
            <a:t>Fixed maintenance costs based on Karlskrona study. Average fixed costs from Karlskrona study is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6,951 per year for planned (fixed) costs. Rounded to nearest thousandth is </a:t>
          </a:r>
          <a:r>
            <a:rPr lang="en-GB" sz="1100">
              <a:effectLst/>
              <a:latin typeface="Calibri" panose="020F0502020204030204" pitchFamily="34" charset="0"/>
              <a:ea typeface="Calibri" panose="020F0502020204030204" pitchFamily="34" charset="0"/>
              <a:cs typeface="Calibri" panose="020F0502020204030204" pitchFamily="34" charset="0"/>
            </a:rPr>
            <a:t>€</a:t>
          </a:r>
          <a:r>
            <a:rPr lang="en-GB" sz="1100">
              <a:effectLst/>
              <a:latin typeface="Calibri" panose="020F0502020204030204" pitchFamily="34" charset="0"/>
              <a:ea typeface="Calibri" panose="020F0502020204030204" pitchFamily="34" charset="0"/>
              <a:cs typeface="Arial" panose="020B0604020202020204" pitchFamily="34" charset="0"/>
            </a:rPr>
            <a:t>7,000. </a:t>
          </a: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GB" sz="1100" b="1" i="1">
              <a:effectLst/>
              <a:latin typeface="Calibri" panose="020F0502020204030204" pitchFamily="34" charset="0"/>
              <a:ea typeface="Calibri" panose="020F0502020204030204" pitchFamily="34" charset="0"/>
              <a:cs typeface="Arial" panose="020B0604020202020204" pitchFamily="34" charset="0"/>
            </a:rPr>
            <a:t>Variable Maintenance costs: </a:t>
          </a:r>
          <a:r>
            <a:rPr lang="en-GB" sz="1100">
              <a:effectLst/>
              <a:latin typeface="Calibri" panose="020F0502020204030204" pitchFamily="34" charset="0"/>
              <a:ea typeface="Calibri" panose="020F0502020204030204" pitchFamily="34" charset="0"/>
              <a:cs typeface="Arial" panose="020B0604020202020204" pitchFamily="34" charset="0"/>
            </a:rPr>
            <a:t>Tartu 2012 report shows maintenance and repair costs being .230/km. Therefore, .230/km is used.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Sources:</a:t>
          </a:r>
          <a:r>
            <a:rPr lang="en-US" sz="1100" baseline="0">
              <a:effectLst/>
              <a:latin typeface="Calibri" panose="020F0502020204030204" pitchFamily="34" charset="0"/>
              <a:ea typeface="Calibri" panose="020F0502020204030204" pitchFamily="34" charset="0"/>
              <a:cs typeface="Arial" panose="020B060402020202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SmartEnCity 2019. “Gas buses in the whole city of Tartu”. Retrieved from: </a:t>
          </a:r>
          <a:r>
            <a:rPr lang="en-GB" sz="1100" u="sng">
              <a:solidFill>
                <a:schemeClr val="dk1"/>
              </a:solidFill>
              <a:effectLst/>
              <a:latin typeface="+mn-lt"/>
              <a:ea typeface="+mn-ea"/>
              <a:cs typeface="+mn-cs"/>
            </a:rPr>
            <a:t>https://smartencity.eu/about/solutions/gas-buses-in-the-whole-city-of-tartu/</a:t>
          </a:r>
          <a:r>
            <a:rPr lang="en-GB" sz="1100">
              <a:solidFill>
                <a:schemeClr val="dk1"/>
              </a:solidFill>
              <a:effectLst/>
              <a:latin typeface="+mn-lt"/>
              <a:ea typeface="+mn-ea"/>
              <a:cs typeface="+mn-cs"/>
            </a:rPr>
            <a:t> </a:t>
          </a:r>
          <a:endParaRPr lang="en-US" sz="1100">
            <a:effectLst/>
          </a:endParaRPr>
        </a:p>
        <a:p>
          <a:pPr marL="171450" marR="0" indent="-171450">
            <a:lnSpc>
              <a:spcPct val="100000"/>
            </a:lnSpc>
            <a:spcBef>
              <a:spcPts val="0"/>
            </a:spcBef>
            <a:spcAft>
              <a:spcPts val="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Arial" panose="020B0604020202020204" pitchFamily="34" charset="0"/>
            </a:rPr>
            <a:t>Current</a:t>
          </a:r>
          <a:r>
            <a:rPr lang="en-US" sz="1100" baseline="0">
              <a:effectLst/>
              <a:latin typeface="Calibri" panose="020F0502020204030204" pitchFamily="34" charset="0"/>
              <a:ea typeface="Calibri" panose="020F0502020204030204" pitchFamily="34" charset="0"/>
              <a:cs typeface="Arial" panose="020B0604020202020204" pitchFamily="34" charset="0"/>
            </a:rPr>
            <a:t> biogas price: </a:t>
          </a:r>
          <a:r>
            <a:rPr lang="en-US">
              <a:hlinkClick xmlns:r="http://schemas.openxmlformats.org/officeDocument/2006/relationships" r:id=""/>
            </a:rPr>
            <a:t>https://www.gaas.ee/en/for-business/compressed-natural-gas/</a:t>
          </a:r>
          <a:r>
            <a:rPr lang="en-US"/>
            <a:t> </a:t>
          </a:r>
        </a:p>
        <a:p>
          <a:pPr marL="171450" marR="0" indent="-171450">
            <a:lnSpc>
              <a:spcPct val="100000"/>
            </a:lnSpc>
            <a:spcBef>
              <a:spcPts val="0"/>
            </a:spcBef>
            <a:spcAft>
              <a:spcPts val="0"/>
            </a:spcAft>
            <a:buFont typeface="Arial" panose="020B0604020202020204" pitchFamily="34" charset="0"/>
            <a:buChar char="•"/>
          </a:pPr>
          <a:r>
            <a:rPr kumimoji="0" lang="en-GB" sz="1100" b="0" i="0" u="none" strike="noStrike" kern="0" cap="none" spc="0" normalizeH="0" baseline="0" noProof="0">
              <a:ln>
                <a:noFill/>
              </a:ln>
              <a:solidFill>
                <a:prstClr val="black"/>
              </a:solidFill>
              <a:effectLst/>
              <a:uLnTx/>
              <a:uFillTx/>
              <a:latin typeface="+mn-lt"/>
              <a:ea typeface="+mn-ea"/>
              <a:cs typeface="+mn-cs"/>
            </a:rPr>
            <a:t>Boren, Sven. 2019. “Electric buses’ sustainability effects, noise, energy, use, and costs” International Journal of Sustainable Transportation. Retrieved from: </a:t>
          </a:r>
          <a:r>
            <a:rPr lang="en-US">
              <a:hlinkClick xmlns:r="http://schemas.openxmlformats.org/officeDocument/2006/relationships" r:id=""/>
            </a:rPr>
            <a:t>https://www.tandfonline.com/doi/full/10.1080/15568318.2019.1666324</a:t>
          </a:r>
          <a:endParaRPr lang="en-US"/>
        </a:p>
        <a:p>
          <a:pPr marL="171450" marR="0" indent="-171450">
            <a:lnSpc>
              <a:spcPct val="100000"/>
            </a:lnSpc>
            <a:spcBef>
              <a:spcPts val="0"/>
            </a:spcBef>
            <a:spcAft>
              <a:spcPts val="0"/>
            </a:spcAft>
            <a:buFont typeface="Arial" panose="020B0604020202020204" pitchFamily="34" charset="0"/>
            <a:buChar char="•"/>
          </a:pPr>
          <a:r>
            <a:rPr lang="en-US"/>
            <a:t>Tõnissoo, </a:t>
          </a:r>
          <a:r>
            <a:rPr lang="en-US" sz="1100">
              <a:solidFill>
                <a:schemeClr val="dk1"/>
              </a:solidFill>
              <a:effectLst/>
              <a:latin typeface="+mn-lt"/>
              <a:ea typeface="+mn-ea"/>
              <a:cs typeface="+mn-cs"/>
            </a:rPr>
            <a:t>Tõnis.</a:t>
          </a:r>
          <a:r>
            <a:rPr lang="en-US" sz="1100" baseline="0">
              <a:solidFill>
                <a:schemeClr val="dk1"/>
              </a:solidFill>
              <a:effectLst/>
              <a:latin typeface="+mn-lt"/>
              <a:ea typeface="+mn-ea"/>
              <a:cs typeface="+mn-cs"/>
            </a:rPr>
            <a:t> 2012. "</a:t>
          </a:r>
          <a:r>
            <a:rPr lang="en-US"/>
            <a:t>Feasibility study on the introduction and use of biogas buses in the Tartu City".</a:t>
          </a:r>
          <a:r>
            <a:rPr lang="en-US" baseline="0"/>
            <a:t> Retrieved from: </a:t>
          </a:r>
          <a:r>
            <a:rPr lang="en-US">
              <a:hlinkClick xmlns:r="http://schemas.openxmlformats.org/officeDocument/2006/relationships" r:id=""/>
            </a:rPr>
            <a:t>https://www.tartu.ee/sites/default/files/uploads/Transport/bbb_Feasibility_study_on_use_of_biogas_buses.pdf</a:t>
          </a:r>
          <a:r>
            <a:rPr lang="en-US"/>
            <a:t> </a:t>
          </a:r>
          <a:endParaRPr kumimoji="0" lang="en-US" sz="1100" b="0" i="0" u="sng"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t-EE" sz="1100" b="0" i="0" u="none" strike="noStrike" kern="0" cap="none" spc="0" normalizeH="0" baseline="0" noProof="0">
            <a:ln>
              <a:noFill/>
            </a:ln>
            <a:solidFill>
              <a:prstClr val="black"/>
            </a:solidFill>
            <a:effectLst/>
            <a:uLnTx/>
            <a:uFillTx/>
            <a:latin typeface="+mn-lt"/>
            <a:ea typeface="+mn-ea"/>
            <a:cs typeface="+mn-cs"/>
          </a:endParaRPr>
        </a:p>
        <a:p>
          <a:pPr marL="171450" marR="0" indent="-171450">
            <a:lnSpc>
              <a:spcPct val="107000"/>
            </a:lnSpc>
            <a:spcBef>
              <a:spcPts val="0"/>
            </a:spcBef>
            <a:spcAft>
              <a:spcPts val="800"/>
            </a:spcAft>
            <a:buFont typeface="Arial" panose="020B0604020202020204" pitchFamily="34" charset="0"/>
            <a:buChar char="•"/>
          </a:pPr>
          <a:endParaRPr lang="en-US" sz="1100">
            <a:effectLst/>
            <a:latin typeface="Calibri" panose="020F0502020204030204" pitchFamily="34" charset="0"/>
            <a:ea typeface="Calibri" panose="020F0502020204030204" pitchFamily="34" charset="0"/>
            <a:cs typeface="Arial" panose="020B0604020202020204" pitchFamily="34" charset="0"/>
          </a:endParaRPr>
        </a:p>
        <a:p>
          <a:endParaRPr lang="en-US" sz="1100"/>
        </a:p>
      </xdr:txBody>
    </xdr:sp>
    <xdr:clientData/>
  </xdr:twoCellAnchor>
  <xdr:twoCellAnchor>
    <xdr:from>
      <xdr:col>1</xdr:col>
      <xdr:colOff>7620</xdr:colOff>
      <xdr:row>44</xdr:row>
      <xdr:rowOff>85725</xdr:rowOff>
    </xdr:from>
    <xdr:to>
      <xdr:col>17</xdr:col>
      <xdr:colOff>0</xdr:colOff>
      <xdr:row>76</xdr:row>
      <xdr:rowOff>142875</xdr:rowOff>
    </xdr:to>
    <xdr:sp macro="" textlink="">
      <xdr:nvSpPr>
        <xdr:cNvPr id="31" name="TextBox 3">
          <a:extLst>
            <a:ext uri="{FF2B5EF4-FFF2-40B4-BE49-F238E27FC236}">
              <a16:creationId xmlns:a16="http://schemas.microsoft.com/office/drawing/2014/main" id="{00000000-0008-0000-0300-00001F000000}"/>
            </a:ext>
          </a:extLst>
        </xdr:cNvPr>
        <xdr:cNvSpPr txBox="1"/>
      </xdr:nvSpPr>
      <xdr:spPr>
        <a:xfrm>
          <a:off x="617220" y="8048625"/>
          <a:ext cx="9745980" cy="584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7000"/>
            </a:lnSpc>
            <a:spcBef>
              <a:spcPts val="200"/>
            </a:spcBef>
            <a:spcAft>
              <a:spcPts val="0"/>
            </a:spcAft>
            <a:buClrTx/>
            <a:buSzTx/>
            <a:buFontTx/>
            <a:buNone/>
            <a:tabLst/>
            <a:defRPr/>
          </a:pPr>
          <a:r>
            <a:rPr kumimoji="0" lang="et-EE"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rPr>
            <a:t>E-bus 1: </a:t>
          </a:r>
          <a:r>
            <a:rPr kumimoji="0" lang="en-GB"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rPr>
            <a:t>E-bus with depot charging </a:t>
          </a:r>
          <a:endParaRPr kumimoji="0" lang="en-US"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endParaRPr>
        </a:p>
        <a:p>
          <a:endParaRPr lang="en-GB" sz="1100" b="1">
            <a:solidFill>
              <a:schemeClr val="dk1"/>
            </a:solidFill>
            <a:effectLst/>
            <a:latin typeface="+mn-lt"/>
            <a:ea typeface="+mn-ea"/>
            <a:cs typeface="+mn-cs"/>
          </a:endParaRPr>
        </a:p>
        <a:p>
          <a:r>
            <a:rPr lang="en-GB" sz="1100" b="1" i="1">
              <a:solidFill>
                <a:schemeClr val="dk1"/>
              </a:solidFill>
              <a:effectLst/>
              <a:latin typeface="+mn-lt"/>
              <a:ea typeface="+mn-ea"/>
              <a:cs typeface="+mn-cs"/>
            </a:rPr>
            <a:t>Acquisition of bus:</a:t>
          </a:r>
          <a:r>
            <a:rPr lang="en-GB" sz="1100">
              <a:solidFill>
                <a:schemeClr val="dk1"/>
              </a:solidFill>
              <a:effectLst/>
              <a:latin typeface="+mn-lt"/>
              <a:ea typeface="+mn-ea"/>
              <a:cs typeface="+mn-cs"/>
            </a:rPr>
            <a:t> SEBE interview indicated price for e-bus is approx. €600,000. However, this does not differentiate between depot and opportunity charging. Best assumption is that it would fall under depot as no pantograph charging was used in the pilot. Cost of depot e-bus with bio diesel heater from Karlskrona study average is €346,218 per depot bus. The Tromso study lists price of one bus with battery size of 250 kWh, as roughly €485,000. The Edmonton case study has price of €779,140. The average of all four is €552,589. In this case, €553,000 (rounded to nearest 1,000) will be used as approximate cost using depot charging. </a:t>
          </a:r>
          <a:endParaRPr lang="et-E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Infrastructure cost: </a:t>
          </a:r>
          <a:r>
            <a:rPr lang="en-GB" sz="1100">
              <a:solidFill>
                <a:schemeClr val="dk1"/>
              </a:solidFill>
              <a:effectLst/>
              <a:latin typeface="+mn-lt"/>
              <a:ea typeface="+mn-ea"/>
              <a:cs typeface="+mn-cs"/>
            </a:rPr>
            <a:t>Infrastructure cost is difficult to predict as it depends on the current depot state. If depot can easily be outfitted with chargers, then infrastructure costs are cheaper. However, if other changes are needed, it may become more expensive. Based on 2015 report on feasibility of e-buses in public transport, depot chargers were roughly €5,000 each. Swedish report includes ranges of costs and other studies do not have specific charger costs included. Therefore, €5,000 will be used for price of charger. </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Fuel/energy consumption:</a:t>
          </a:r>
          <a:r>
            <a:rPr lang="en-GB" sz="1100" b="1" i="1" baseline="0">
              <a:solidFill>
                <a:schemeClr val="dk1"/>
              </a:solidFill>
              <a:effectLst/>
              <a:latin typeface="+mn-lt"/>
              <a:ea typeface="+mn-ea"/>
              <a:cs typeface="+mn-cs"/>
            </a:rPr>
            <a:t> </a:t>
          </a:r>
          <a:r>
            <a:rPr lang="en-GB" sz="1100" b="0" i="0" baseline="0">
              <a:solidFill>
                <a:schemeClr val="dk1"/>
              </a:solidFill>
              <a:effectLst/>
              <a:latin typeface="+mn-lt"/>
              <a:ea typeface="+mn-ea"/>
              <a:cs typeface="+mn-cs"/>
            </a:rPr>
            <a:t>Consumption rate of 1.14 k</a:t>
          </a:r>
          <a:r>
            <a:rPr lang="en-US" sz="1100" b="0" i="0" baseline="0">
              <a:solidFill>
                <a:schemeClr val="dk1"/>
              </a:solidFill>
              <a:effectLst/>
              <a:latin typeface="+mn-lt"/>
              <a:ea typeface="+mn-ea"/>
              <a:cs typeface="+mn-cs"/>
            </a:rPr>
            <a:t>Wh/km based off Tartu pilot results. </a:t>
          </a:r>
          <a:endParaRPr lang="et-E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Fuel/energy costs: </a:t>
          </a:r>
          <a:r>
            <a:rPr lang="en-GB" sz="1100">
              <a:solidFill>
                <a:schemeClr val="dk1"/>
              </a:solidFill>
              <a:effectLst/>
              <a:latin typeface="+mn-lt"/>
              <a:ea typeface="+mn-ea"/>
              <a:cs typeface="+mn-cs"/>
            </a:rPr>
            <a:t>Energy costs in Estonia are generally .09 - .07 Euros per kWh. Used € .09 for electricity cost. </a:t>
          </a:r>
          <a:endParaRPr lang="et-E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Fixed Maintenance costs: </a:t>
          </a:r>
          <a:r>
            <a:rPr lang="en-GB" sz="1100">
              <a:solidFill>
                <a:schemeClr val="dk1"/>
              </a:solidFill>
              <a:effectLst/>
              <a:latin typeface="+mn-lt"/>
              <a:ea typeface="+mn-ea"/>
              <a:cs typeface="+mn-cs"/>
            </a:rPr>
            <a:t>Fixed costs based on Karlskrona study. Swedish study has fixed maintenance costs which are approximately €6,000 per year.  </a:t>
          </a:r>
          <a:endParaRPr lang="et-E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Varibable Maintenance costs: </a:t>
          </a:r>
          <a:r>
            <a:rPr lang="en-GB" sz="1100">
              <a:solidFill>
                <a:schemeClr val="dk1"/>
              </a:solidFill>
              <a:effectLst/>
              <a:latin typeface="+mn-lt"/>
              <a:ea typeface="+mn-ea"/>
              <a:cs typeface="+mn-cs"/>
            </a:rPr>
            <a:t>Variable costs are from Turku study which is .16 €/km. For Turku, only maintenance and charger maintenance were calculated as fuel/electricity was already included in the model. </a:t>
          </a:r>
        </a:p>
        <a:p>
          <a:endParaRPr lang="et-EE" sz="1100"/>
        </a:p>
        <a:p>
          <a:r>
            <a:rPr lang="et-EE" sz="1100"/>
            <a:t>Sources: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Pihlatie, Mikko; Ranta, Mikaela; Rahkola, Pekka; Ponomarev, Pavel. 2016. “Feasibility of electric buses in Tromsø”. Retrieved from: </a:t>
          </a:r>
          <a:r>
            <a:rPr lang="en-GB" sz="1100" u="sng">
              <a:solidFill>
                <a:schemeClr val="dk1"/>
              </a:solidFill>
              <a:effectLst/>
              <a:latin typeface="+mn-lt"/>
              <a:ea typeface="+mn-ea"/>
              <a:cs typeface="+mn-cs"/>
              <a:hlinkClick xmlns:r="http://schemas.openxmlformats.org/officeDocument/2006/relationships" r:id=""/>
            </a:rPr>
            <a:t>https://www.vtt.fi/inf/pdf/technology/2019/T348.pdf</a:t>
          </a:r>
          <a:r>
            <a:rPr lang="en-GB" sz="1100">
              <a:solidFill>
                <a:schemeClr val="dk1"/>
              </a:solidFill>
              <a:effectLst/>
              <a:latin typeface="+mn-lt"/>
              <a:ea typeface="+mn-ea"/>
              <a:cs typeface="+mn-cs"/>
            </a:rPr>
            <a:t> </a:t>
          </a:r>
          <a:endParaRPr lang="et-EE"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Marcon Report. 2016. “Electric Bus Feasibility Study for the City of Edmonton”. Retrieved from: </a:t>
          </a:r>
          <a:r>
            <a:rPr lang="en-US" sz="1100" u="sng">
              <a:solidFill>
                <a:schemeClr val="dk1"/>
              </a:solidFill>
              <a:effectLst/>
              <a:latin typeface="+mn-lt"/>
              <a:ea typeface="+mn-ea"/>
              <a:cs typeface="+mn-cs"/>
              <a:hlinkClick xmlns:r="http://schemas.openxmlformats.org/officeDocument/2006/relationships" r:id=""/>
            </a:rPr>
            <a:t>https://www.edmonton.ca/documents/transit/ETS_Electric_Feasibility_Study.pdf</a:t>
          </a:r>
          <a:endParaRPr lang="et-EE" sz="1100" u="sng">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Vilppo, Olli; Markkula, Joni. 2015. “Feasibility of electric buses in public transport”. World Electric Vehicle Journal Vol 7 – ISSN 2032-6653.</a:t>
          </a:r>
          <a:endParaRPr lang="et-EE"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Boren, Sven. 2019. “Electric buses’ sustainability effects, noise, energy, use, and costs” International Journal of Sustainable Transportation. Retrieved from: </a:t>
          </a:r>
          <a:r>
            <a:rPr lang="en-GB" sz="1100" u="sng">
              <a:solidFill>
                <a:schemeClr val="dk1"/>
              </a:solidFill>
              <a:effectLst/>
              <a:latin typeface="+mn-lt"/>
              <a:ea typeface="+mn-ea"/>
              <a:cs typeface="+mn-cs"/>
              <a:hlinkClick xmlns:r="http://schemas.openxmlformats.org/officeDocument/2006/relationships" r:id=""/>
            </a:rPr>
            <a:t>https://doi.org/10.1080/15568318.2019.1666324</a:t>
          </a:r>
          <a:endParaRPr lang="et-EE" sz="1100" u="sng">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Raudjärv, Rita; Kuskova, Ljudmilla 2011. “Is Energy Cheap or Expensive?”</a:t>
          </a:r>
          <a:r>
            <a:rPr lang="et-EE" sz="1100">
              <a:solidFill>
                <a:schemeClr val="dk1"/>
              </a:solidFill>
              <a:effectLst/>
              <a:latin typeface="+mn-lt"/>
              <a:ea typeface="+mn-ea"/>
              <a:cs typeface="+mn-cs"/>
            </a:rPr>
            <a:t>.</a:t>
          </a:r>
          <a:r>
            <a:rPr lang="et-EE" sz="1100" baseline="0">
              <a:solidFill>
                <a:schemeClr val="dk1"/>
              </a:solidFill>
              <a:effectLst/>
              <a:latin typeface="+mn-lt"/>
              <a:ea typeface="+mn-ea"/>
              <a:cs typeface="+mn-cs"/>
            </a:rPr>
            <a:t> </a:t>
          </a:r>
          <a:r>
            <a:rPr lang="en-GB" sz="1100">
              <a:solidFill>
                <a:schemeClr val="dk1"/>
              </a:solidFill>
              <a:effectLst/>
              <a:latin typeface="+mn-lt"/>
              <a:ea typeface="+mn-ea"/>
              <a:cs typeface="+mn-cs"/>
            </a:rPr>
            <a:t>Quarterly Bulletin Of Statistics Estonia. Retrieved from: </a:t>
          </a:r>
          <a:r>
            <a:rPr lang="en-GB" sz="1100" u="sng">
              <a:solidFill>
                <a:schemeClr val="dk1"/>
              </a:solidFill>
              <a:effectLst/>
              <a:latin typeface="+mn-lt"/>
              <a:ea typeface="+mn-ea"/>
              <a:cs typeface="+mn-cs"/>
              <a:hlinkClick xmlns:r="http://schemas.openxmlformats.org/officeDocument/2006/relationships" r:id=""/>
            </a:rPr>
            <a:t>https://www.stat.ee/dokumendid/64159</a:t>
          </a:r>
          <a:r>
            <a:rPr lang="en-GB" sz="1100">
              <a:solidFill>
                <a:schemeClr val="dk1"/>
              </a:solidFill>
              <a:effectLst/>
              <a:latin typeface="+mn-lt"/>
              <a:ea typeface="+mn-ea"/>
              <a:cs typeface="+mn-cs"/>
            </a:rPr>
            <a:t> </a:t>
          </a:r>
          <a:endParaRPr lang="et-EE" sz="1100" b="0" i="0" u="none"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Aho, Panu. 2019. “Procurement and commissioning of electric city busses in Turku: Observations from the eFÖLI project 2015-2018”</a:t>
          </a:r>
          <a:r>
            <a:rPr lang="et-EE" sz="1100">
              <a:solidFill>
                <a:schemeClr val="dk1"/>
              </a:solidFill>
              <a:effectLst/>
              <a:latin typeface="+mn-lt"/>
              <a:ea typeface="+mn-ea"/>
              <a:cs typeface="+mn-cs"/>
            </a:rPr>
            <a:t>.</a:t>
          </a:r>
          <a:r>
            <a:rPr lang="en-GB" sz="1100">
              <a:solidFill>
                <a:schemeClr val="dk1"/>
              </a:solidFill>
              <a:effectLst/>
              <a:latin typeface="+mn-lt"/>
              <a:ea typeface="+mn-ea"/>
              <a:cs typeface="+mn-cs"/>
            </a:rPr>
            <a:t> Report from Turku University Applied Sciences</a:t>
          </a:r>
          <a:r>
            <a:rPr lang="et-EE" sz="1100">
              <a:solidFill>
                <a:schemeClr val="dk1"/>
              </a:solidFill>
              <a:effectLst/>
              <a:latin typeface="+mn-lt"/>
              <a:ea typeface="+mn-ea"/>
              <a:cs typeface="+mn-cs"/>
            </a:rPr>
            <a:t>.</a:t>
          </a:r>
          <a:r>
            <a:rPr lang="en-GB" sz="1100">
              <a:solidFill>
                <a:schemeClr val="dk1"/>
              </a:solidFill>
              <a:effectLst/>
              <a:latin typeface="+mn-lt"/>
              <a:ea typeface="+mn-ea"/>
              <a:cs typeface="+mn-cs"/>
            </a:rPr>
            <a:t> </a:t>
          </a:r>
          <a:r>
            <a:rPr lang="et-EE" sz="1100">
              <a:solidFill>
                <a:schemeClr val="dk1"/>
              </a:solidFill>
              <a:effectLst/>
              <a:latin typeface="+mn-lt"/>
              <a:ea typeface="+mn-ea"/>
              <a:cs typeface="+mn-cs"/>
            </a:rPr>
            <a:t>R</a:t>
          </a:r>
          <a:r>
            <a:rPr lang="en-GB" sz="1100">
              <a:solidFill>
                <a:schemeClr val="dk1"/>
              </a:solidFill>
              <a:effectLst/>
              <a:latin typeface="+mn-lt"/>
              <a:ea typeface="+mn-ea"/>
              <a:cs typeface="+mn-cs"/>
            </a:rPr>
            <a:t>etrieved from: </a:t>
          </a:r>
          <a:r>
            <a:rPr lang="en-GB" sz="1100" u="sng">
              <a:solidFill>
                <a:schemeClr val="dk1"/>
              </a:solidFill>
              <a:effectLst/>
              <a:latin typeface="+mn-lt"/>
              <a:ea typeface="+mn-ea"/>
              <a:cs typeface="+mn-cs"/>
              <a:hlinkClick xmlns:r="http://schemas.openxmlformats.org/officeDocument/2006/relationships" r:id=""/>
            </a:rPr>
            <a:t>https://julkaisumyynti.turkuamk.fi/PublishedService?pageID=9&amp;itemcode=9789522167132</a:t>
          </a:r>
          <a:r>
            <a:rPr lang="en-GB" sz="1100" u="sng">
              <a:solidFill>
                <a:schemeClr val="dk1"/>
              </a:solidFill>
              <a:effectLst/>
              <a:latin typeface="+mn-lt"/>
              <a:ea typeface="+mn-ea"/>
              <a:cs typeface="+mn-cs"/>
            </a:rPr>
            <a:t>.</a:t>
          </a:r>
          <a:r>
            <a:rPr lang="en-GB" sz="1100">
              <a:solidFill>
                <a:schemeClr val="dk1"/>
              </a:solidFill>
              <a:effectLst/>
              <a:latin typeface="+mn-lt"/>
              <a:ea typeface="+mn-ea"/>
              <a:cs typeface="+mn-cs"/>
            </a:rPr>
            <a:t> </a:t>
          </a:r>
          <a:endParaRPr lang="et-EE" sz="110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effectLst/>
          </a:endParaRPr>
        </a:p>
        <a:p>
          <a:endParaRPr lang="et-EE" sz="1100"/>
        </a:p>
        <a:p>
          <a:endParaRPr lang="en-US" sz="1100"/>
        </a:p>
      </xdr:txBody>
    </xdr:sp>
    <xdr:clientData/>
  </xdr:twoCellAnchor>
  <xdr:twoCellAnchor>
    <xdr:from>
      <xdr:col>0</xdr:col>
      <xdr:colOff>609599</xdr:colOff>
      <xdr:row>77</xdr:row>
      <xdr:rowOff>28575</xdr:rowOff>
    </xdr:from>
    <xdr:to>
      <xdr:col>16</xdr:col>
      <xdr:colOff>594359</xdr:colOff>
      <xdr:row>101</xdr:row>
      <xdr:rowOff>11430</xdr:rowOff>
    </xdr:to>
    <xdr:sp macro="" textlink="">
      <xdr:nvSpPr>
        <xdr:cNvPr id="46" name="TextBox 4">
          <a:extLst>
            <a:ext uri="{FF2B5EF4-FFF2-40B4-BE49-F238E27FC236}">
              <a16:creationId xmlns:a16="http://schemas.microsoft.com/office/drawing/2014/main" id="{00000000-0008-0000-0300-00002E000000}"/>
            </a:ext>
          </a:extLst>
        </xdr:cNvPr>
        <xdr:cNvSpPr txBox="1"/>
      </xdr:nvSpPr>
      <xdr:spPr>
        <a:xfrm>
          <a:off x="609599" y="13963650"/>
          <a:ext cx="9738360" cy="4326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7000"/>
            </a:lnSpc>
            <a:spcBef>
              <a:spcPts val="200"/>
            </a:spcBef>
            <a:spcAft>
              <a:spcPts val="0"/>
            </a:spcAft>
            <a:buClrTx/>
            <a:buSzTx/>
            <a:buFontTx/>
            <a:buNone/>
            <a:tabLst/>
            <a:defRPr/>
          </a:pPr>
          <a:r>
            <a:rPr kumimoji="0" lang="et-EE"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rPr>
            <a:t>E-bus 2: </a:t>
          </a:r>
          <a:r>
            <a:rPr kumimoji="0" lang="en-GB"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rPr>
            <a:t>E-bus with </a:t>
          </a:r>
          <a:r>
            <a:rPr kumimoji="0" lang="et-EE"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rPr>
            <a:t>opportunity</a:t>
          </a:r>
          <a:r>
            <a:rPr kumimoji="0" lang="en-GB"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rPr>
            <a:t> charging </a:t>
          </a:r>
          <a:endParaRPr kumimoji="0" lang="et-EE"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endParaRPr>
        </a:p>
        <a:p>
          <a:pPr marL="0" marR="0" lvl="0" indent="0" defTabSz="914400" eaLnBrk="1" fontAlgn="auto" latinLnBrk="0" hangingPunct="1">
            <a:lnSpc>
              <a:spcPct val="107000"/>
            </a:lnSpc>
            <a:spcBef>
              <a:spcPts val="200"/>
            </a:spcBef>
            <a:spcAft>
              <a:spcPts val="0"/>
            </a:spcAft>
            <a:buClrTx/>
            <a:buSzTx/>
            <a:buFontTx/>
            <a:buNone/>
            <a:tabLst/>
            <a:defRPr/>
          </a:pPr>
          <a:endParaRPr kumimoji="0" lang="et-EE"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endParaRPr>
        </a:p>
        <a:p>
          <a:r>
            <a:rPr lang="en-GB" sz="1100" b="1" i="1">
              <a:solidFill>
                <a:schemeClr val="dk1"/>
              </a:solidFill>
              <a:effectLst/>
              <a:latin typeface="+mn-lt"/>
              <a:ea typeface="+mn-ea"/>
              <a:cs typeface="+mn-cs"/>
            </a:rPr>
            <a:t>Acquisition of bus: </a:t>
          </a:r>
          <a:r>
            <a:rPr lang="en-GB" sz="1100">
              <a:solidFill>
                <a:schemeClr val="dk1"/>
              </a:solidFill>
              <a:effectLst/>
              <a:latin typeface="+mn-lt"/>
              <a:ea typeface="+mn-ea"/>
              <a:cs typeface="+mn-cs"/>
            </a:rPr>
            <a:t>Same calculation as depot</a:t>
          </a:r>
          <a:r>
            <a:rPr lang="et-EE" sz="1100">
              <a:solidFill>
                <a:schemeClr val="dk1"/>
              </a:solidFill>
              <a:effectLst/>
              <a:latin typeface="+mn-lt"/>
              <a:ea typeface="+mn-ea"/>
              <a:cs typeface="+mn-cs"/>
            </a:rPr>
            <a:t> charging</a:t>
          </a:r>
          <a:r>
            <a:rPr lang="en-GB" sz="1100">
              <a:solidFill>
                <a:schemeClr val="dk1"/>
              </a:solidFill>
              <a:effectLst/>
              <a:latin typeface="+mn-lt"/>
              <a:ea typeface="+mn-ea"/>
              <a:cs typeface="+mn-cs"/>
            </a:rPr>
            <a:t>. Cost for the bus will be €553,000. </a:t>
          </a:r>
          <a:endParaRPr lang="et-E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Infrastructure cost: </a:t>
          </a:r>
          <a:r>
            <a:rPr lang="en-GB" sz="1100">
              <a:solidFill>
                <a:schemeClr val="dk1"/>
              </a:solidFill>
              <a:effectLst/>
              <a:latin typeface="+mn-lt"/>
              <a:ea typeface="+mn-ea"/>
              <a:cs typeface="+mn-cs"/>
            </a:rPr>
            <a:t>Per Karlskrona study, average infrastructure cost for opportunity charging was €45,700. In the interview with Elektrilevi, they cite cost of €200,000 per pantograph charging pole however this price seems very high compared with other case studies. Given these differences, €45,000 was used as the assumption for pantograph charging. Depot charging can be equipped with pantograph charger as well. However, it will be assumed that slow charger will be used when buses aren’t in use. Therefore, depot charger will be same as above. With two pantograph chargers needed, one at each end stop, plus depot charging calculation is as follows: 45,000 + 45,000 + 5,000 = €95,000.</a:t>
          </a: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Fuel/energy consumption:</a:t>
          </a:r>
          <a:r>
            <a:rPr lang="en-GB" sz="1100" b="1" i="1" baseline="0">
              <a:solidFill>
                <a:schemeClr val="dk1"/>
              </a:solidFill>
              <a:effectLst/>
              <a:latin typeface="+mn-lt"/>
              <a:ea typeface="+mn-ea"/>
              <a:cs typeface="+mn-cs"/>
            </a:rPr>
            <a:t> </a:t>
          </a:r>
          <a:r>
            <a:rPr lang="en-GB" sz="1100" b="0" i="0" baseline="0">
              <a:solidFill>
                <a:schemeClr val="dk1"/>
              </a:solidFill>
              <a:effectLst/>
              <a:latin typeface="+mn-lt"/>
              <a:ea typeface="+mn-ea"/>
              <a:cs typeface="+mn-cs"/>
            </a:rPr>
            <a:t>Consumption rate of 1.14 k</a:t>
          </a:r>
          <a:r>
            <a:rPr lang="en-US" sz="1100" b="0" i="0" baseline="0">
              <a:solidFill>
                <a:schemeClr val="dk1"/>
              </a:solidFill>
              <a:effectLst/>
              <a:latin typeface="+mn-lt"/>
              <a:ea typeface="+mn-ea"/>
              <a:cs typeface="+mn-cs"/>
            </a:rPr>
            <a:t>Wh/km based off Tartu pilot results. </a:t>
          </a:r>
          <a:endParaRPr lang="et-EE" sz="1100" b="1" i="1">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Fuel/energy costs: </a:t>
          </a:r>
          <a:r>
            <a:rPr lang="en-GB" sz="1100">
              <a:solidFill>
                <a:schemeClr val="dk1"/>
              </a:solidFill>
              <a:effectLst/>
              <a:latin typeface="+mn-lt"/>
              <a:ea typeface="+mn-ea"/>
              <a:cs typeface="+mn-cs"/>
            </a:rPr>
            <a:t>Energy cost kept the same as </a:t>
          </a:r>
          <a:r>
            <a:rPr lang="et-EE" sz="1100">
              <a:solidFill>
                <a:schemeClr val="dk1"/>
              </a:solidFill>
              <a:effectLst/>
              <a:latin typeface="+mn-lt"/>
              <a:ea typeface="+mn-ea"/>
              <a:cs typeface="+mn-cs"/>
            </a:rPr>
            <a:t>in depot charging. </a:t>
          </a: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Fixed Maintenance costs: </a:t>
          </a:r>
          <a:r>
            <a:rPr lang="en-GB" sz="1100">
              <a:solidFill>
                <a:schemeClr val="dk1"/>
              </a:solidFill>
              <a:effectLst/>
              <a:latin typeface="+mn-lt"/>
              <a:ea typeface="+mn-ea"/>
              <a:cs typeface="+mn-cs"/>
            </a:rPr>
            <a:t>Maintenance costs based off Karlskrona study. Average fixed operation and maintenance is €7,499 but rounded to €7,500 in the model. </a:t>
          </a:r>
          <a:endParaRPr lang="et-E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Variable Maintenance costs: </a:t>
          </a:r>
          <a:r>
            <a:rPr lang="en-GB" sz="1100">
              <a:solidFill>
                <a:schemeClr val="dk1"/>
              </a:solidFill>
              <a:effectLst/>
              <a:latin typeface="+mn-lt"/>
              <a:ea typeface="+mn-ea"/>
              <a:cs typeface="+mn-cs"/>
            </a:rPr>
            <a:t>Variable Maintenance of .16 €/km based on Turku study. .12 (Charger maintenance) + .04 (maintenance costs) = .16/km per year. </a:t>
          </a:r>
        </a:p>
        <a:p>
          <a:pPr marL="0" marR="0" lvl="0" indent="0" defTabSz="914400" eaLnBrk="1" fontAlgn="auto" latinLnBrk="0" hangingPunct="1">
            <a:lnSpc>
              <a:spcPct val="107000"/>
            </a:lnSpc>
            <a:spcBef>
              <a:spcPts val="200"/>
            </a:spcBef>
            <a:spcAft>
              <a:spcPts val="0"/>
            </a:spcAft>
            <a:buClrTx/>
            <a:buSzTx/>
            <a:buFontTx/>
            <a:buNone/>
            <a:tabLst/>
            <a:defRPr/>
          </a:pPr>
          <a:endParaRPr kumimoji="0" lang="et-EE"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endParaRPr>
        </a:p>
        <a:p>
          <a:r>
            <a:rPr lang="et-EE" sz="1100">
              <a:solidFill>
                <a:schemeClr val="dk1"/>
              </a:solidFill>
              <a:effectLst/>
              <a:latin typeface="+mn-lt"/>
              <a:ea typeface="+mn-ea"/>
              <a:cs typeface="+mn-cs"/>
            </a:rPr>
            <a:t>Sources:</a:t>
          </a:r>
          <a:endParaRPr lang="en-GB" sz="14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Boren, Sven. 2019. “Electric buses’ sustainability effects, noise, energy, use, and costs” International Journal of Sustainable Transportation. Retrieved from: </a:t>
          </a:r>
          <a:r>
            <a:rPr lang="en-GB" sz="1100" u="sng">
              <a:solidFill>
                <a:schemeClr val="dk1"/>
              </a:solidFill>
              <a:effectLst/>
              <a:latin typeface="+mn-lt"/>
              <a:ea typeface="+mn-ea"/>
              <a:cs typeface="+mn-cs"/>
              <a:hlinkClick xmlns:r="http://schemas.openxmlformats.org/officeDocument/2006/relationships" r:id=""/>
            </a:rPr>
            <a:t>https://doi.org/10.1080/15568318.2019.1666324</a:t>
          </a:r>
          <a:endParaRPr lang="et-EE" sz="1100" u="sng">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Aho, Panu. (2019). “Procurement and commissioning of electric city busses in Turku: Observations from the eFÖLI project 2015-2018”, Report from Turku University Applied Sciences</a:t>
          </a:r>
          <a:r>
            <a:rPr lang="et-EE" sz="1100">
              <a:solidFill>
                <a:schemeClr val="dk1"/>
              </a:solidFill>
              <a:effectLst/>
              <a:latin typeface="+mn-lt"/>
              <a:ea typeface="+mn-ea"/>
              <a:cs typeface="+mn-cs"/>
            </a:rPr>
            <a:t>.</a:t>
          </a:r>
          <a:r>
            <a:rPr lang="en-GB" sz="1100">
              <a:solidFill>
                <a:schemeClr val="dk1"/>
              </a:solidFill>
              <a:effectLst/>
              <a:latin typeface="+mn-lt"/>
              <a:ea typeface="+mn-ea"/>
              <a:cs typeface="+mn-cs"/>
            </a:rPr>
            <a:t> </a:t>
          </a:r>
          <a:r>
            <a:rPr lang="et-EE" sz="1100">
              <a:solidFill>
                <a:schemeClr val="dk1"/>
              </a:solidFill>
              <a:effectLst/>
              <a:latin typeface="+mn-lt"/>
              <a:ea typeface="+mn-ea"/>
              <a:cs typeface="+mn-cs"/>
            </a:rPr>
            <a:t>R</a:t>
          </a:r>
          <a:r>
            <a:rPr lang="en-GB" sz="1100">
              <a:solidFill>
                <a:schemeClr val="dk1"/>
              </a:solidFill>
              <a:effectLst/>
              <a:latin typeface="+mn-lt"/>
              <a:ea typeface="+mn-ea"/>
              <a:cs typeface="+mn-cs"/>
            </a:rPr>
            <a:t>etrieved from: </a:t>
          </a:r>
          <a:r>
            <a:rPr lang="en-GB" sz="1100" u="sng">
              <a:solidFill>
                <a:schemeClr val="dk1"/>
              </a:solidFill>
              <a:effectLst/>
              <a:latin typeface="+mn-lt"/>
              <a:ea typeface="+mn-ea"/>
              <a:cs typeface="+mn-cs"/>
              <a:hlinkClick xmlns:r="http://schemas.openxmlformats.org/officeDocument/2006/relationships" r:id=""/>
            </a:rPr>
            <a:t>https://julkaisumyynti.turkuamk.fi/PublishedService?pageID=9&amp;itemcode=9789522167132</a:t>
          </a:r>
          <a:r>
            <a:rPr lang="en-GB" sz="1100" u="sng">
              <a:solidFill>
                <a:schemeClr val="dk1"/>
              </a:solidFill>
              <a:effectLst/>
              <a:latin typeface="+mn-lt"/>
              <a:ea typeface="+mn-ea"/>
              <a:cs typeface="+mn-cs"/>
            </a:rPr>
            <a:t>.</a:t>
          </a:r>
          <a:r>
            <a:rPr lang="en-GB" sz="1100">
              <a:solidFill>
                <a:schemeClr val="dk1"/>
              </a:solidFill>
              <a:effectLst/>
              <a:latin typeface="+mn-lt"/>
              <a:ea typeface="+mn-ea"/>
              <a:cs typeface="+mn-cs"/>
            </a:rPr>
            <a:t> </a:t>
          </a:r>
          <a:endParaRPr kumimoji="0" lang="en-US" sz="1300" b="1" i="0" u="none" strike="noStrike" kern="0" cap="none" spc="0" normalizeH="0" baseline="0" noProof="0">
            <a:ln>
              <a:noFill/>
            </a:ln>
            <a:solidFill>
              <a:srgbClr val="2F5496"/>
            </a:solidFill>
            <a:effectLst/>
            <a:uLnTx/>
            <a:uFillTx/>
            <a:latin typeface="Calibri Light" panose="020F0302020204030204" pitchFamily="34" charset="0"/>
            <a:ea typeface="Yu Gothic Light" panose="020B0300000000000000" pitchFamily="34"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lticstudies.sharepoint.com/sites/electricbustartu/Shared%20Documents/TCO_model%20-%201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omparison"/>
      <sheetName val="Data rationale"/>
    </sheetNames>
    <sheetDataSet>
      <sheetData sheetId="0" refreshError="1"/>
      <sheetData sheetId="1" refreshError="1"/>
      <sheetData sheetId="2">
        <row r="7">
          <cell r="B7">
            <v>15</v>
          </cell>
        </row>
        <row r="47">
          <cell r="G47">
            <v>0</v>
          </cell>
          <cell r="H47">
            <v>1</v>
          </cell>
          <cell r="I47">
            <v>2</v>
          </cell>
          <cell r="J47">
            <v>3</v>
          </cell>
          <cell r="K47">
            <v>4</v>
          </cell>
          <cell r="L47">
            <v>5</v>
          </cell>
          <cell r="M47">
            <v>6</v>
          </cell>
          <cell r="N47">
            <v>7</v>
          </cell>
          <cell r="O47">
            <v>8</v>
          </cell>
          <cell r="P47">
            <v>9</v>
          </cell>
          <cell r="Q47">
            <v>10</v>
          </cell>
          <cell r="R47">
            <v>11</v>
          </cell>
          <cell r="S47">
            <v>12</v>
          </cell>
          <cell r="T47">
            <v>13</v>
          </cell>
          <cell r="U47">
            <v>14</v>
          </cell>
          <cell r="V47">
            <v>15</v>
          </cell>
          <cell r="W47" t="str">
            <v/>
          </cell>
          <cell r="X47" t="str">
            <v/>
          </cell>
          <cell r="Y47" t="str">
            <v/>
          </cell>
          <cell r="Z47" t="str">
            <v/>
          </cell>
          <cell r="AA47" t="str">
            <v/>
          </cell>
          <cell r="AB47" t="str">
            <v/>
          </cell>
          <cell r="AC47" t="str">
            <v/>
          </cell>
          <cell r="AD47" t="str">
            <v/>
          </cell>
          <cell r="AE47" t="str">
            <v/>
          </cell>
          <cell r="AF47" t="str">
            <v/>
          </cell>
          <cell r="AG47" t="str">
            <v/>
          </cell>
          <cell r="AH47" t="str">
            <v/>
          </cell>
          <cell r="AI47" t="str">
            <v/>
          </cell>
          <cell r="AJ47" t="str">
            <v/>
          </cell>
          <cell r="AK47" t="str">
            <v/>
          </cell>
          <cell r="AL47" t="str">
            <v/>
          </cell>
          <cell r="AM47" t="str">
            <v/>
          </cell>
          <cell r="AN47" t="str">
            <v/>
          </cell>
          <cell r="AO47" t="str">
            <v/>
          </cell>
          <cell r="AP47" t="str">
            <v/>
          </cell>
          <cell r="AQ47" t="str">
            <v/>
          </cell>
          <cell r="AR47" t="str">
            <v/>
          </cell>
          <cell r="AS47" t="str">
            <v/>
          </cell>
          <cell r="AT47" t="str">
            <v/>
          </cell>
          <cell r="AU47" t="str">
            <v/>
          </cell>
        </row>
        <row r="48">
          <cell r="G48">
            <v>-200000</v>
          </cell>
          <cell r="H48">
            <v>-274180.8055760077</v>
          </cell>
          <cell r="I48">
            <v>-347420.78142275871</v>
          </cell>
          <cell r="J48">
            <v>-419731.86001486803</v>
          </cell>
          <cell r="K48">
            <v>-491125.82248824812</v>
          </cell>
          <cell r="L48">
            <v>-561614.30055952689</v>
          </cell>
          <cell r="M48">
            <v>-631208.77842112107</v>
          </cell>
          <cell r="N48">
            <v>-699920.5946122756</v>
          </cell>
          <cell r="O48">
            <v>-767760.94386637153</v>
          </cell>
          <cell r="P48">
            <v>-834740.87893480575</v>
          </cell>
          <cell r="Q48">
            <v>-900871.31238773791</v>
          </cell>
          <cell r="R48">
            <v>-966163.01839199872</v>
          </cell>
          <cell r="S48">
            <v>-1030626.6344664494</v>
          </cell>
          <cell r="T48">
            <v>-1094272.6632150777</v>
          </cell>
          <cell r="U48">
            <v>-1157111.4740381138</v>
          </cell>
          <cell r="V48">
            <v>-1219153.304821443</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row>
        <row r="49">
          <cell r="G49">
            <v>-587600</v>
          </cell>
          <cell r="H49">
            <v>-619846.52666937071</v>
          </cell>
          <cell r="I49">
            <v>-651684.07300049579</v>
          </cell>
          <cell r="J49">
            <v>-683117.82606107974</v>
          </cell>
          <cell r="K49">
            <v>-714152.90713162709</v>
          </cell>
          <cell r="L49">
            <v>-744794.37253981619</v>
          </cell>
          <cell r="M49">
            <v>-775047.21448429173</v>
          </cell>
          <cell r="N49">
            <v>-804916.36184800812</v>
          </cell>
          <cell r="O49">
            <v>-834406.68100125785</v>
          </cell>
          <cell r="P49">
            <v>-863522.97659451514</v>
          </cell>
          <cell r="Q49">
            <v>-892269.99234122375</v>
          </cell>
          <cell r="R49">
            <v>-920652.41179065709</v>
          </cell>
          <cell r="S49">
            <v>-948674.8590909756</v>
          </cell>
          <cell r="T49">
            <v>-976341.89974260714</v>
          </cell>
          <cell r="U49">
            <v>-1003658.0413420717</v>
          </cell>
          <cell r="V49">
            <v>-1030627.7343163723</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row>
        <row r="50">
          <cell r="G50">
            <v>-643640</v>
          </cell>
          <cell r="H50">
            <v>-677925.67466706189</v>
          </cell>
          <cell r="I50">
            <v>-711776.5066310293</v>
          </cell>
          <cell r="J50">
            <v>-745198.01097008795</v>
          </cell>
          <cell r="K50">
            <v>-778195.63281509024</v>
          </cell>
          <cell r="L50">
            <v>-810774.74823669251</v>
          </cell>
          <cell r="M50">
            <v>-842940.66512124031</v>
          </cell>
          <cell r="N50">
            <v>-874698.62403554504</v>
          </cell>
          <cell r="O50">
            <v>-906053.7990806927</v>
          </cell>
          <cell r="P50">
            <v>-937011.29873502383</v>
          </cell>
          <cell r="Q50">
            <v>-967576.16668642208</v>
          </cell>
          <cell r="R50">
            <v>-997753.38265404641</v>
          </cell>
          <cell r="S50">
            <v>-1027547.8631996424</v>
          </cell>
          <cell r="T50">
            <v>-1056964.4625285624</v>
          </cell>
          <cell r="U50">
            <v>-1086007.973280628</v>
          </cell>
          <cell r="V50">
            <v>-1114683.1273109601</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row>
        <row r="51">
          <cell r="G51">
            <v>-235000</v>
          </cell>
          <cell r="H51">
            <v>-302028.8938070467</v>
          </cell>
          <cell r="I51">
            <v>-368207.66505849187</v>
          </cell>
          <cell r="J51">
            <v>-433547.09579650406</v>
          </cell>
          <cell r="K51">
            <v>-498057.83131540002</v>
          </cell>
          <cell r="L51">
            <v>-561750.38189600757</v>
          </cell>
          <cell r="M51">
            <v>-624635.12451803184</v>
          </cell>
          <cell r="N51">
            <v>-686722.30455070361</v>
          </cell>
          <cell r="O51">
            <v>-748022.0374219853</v>
          </cell>
          <cell r="P51">
            <v>-808544.31026660686</v>
          </cell>
          <cell r="Q51">
            <v>-868298.9835531991</v>
          </cell>
          <cell r="R51">
            <v>-927295.79269079072</v>
          </cell>
          <cell r="S51">
            <v>-985544.34961492987</v>
          </cell>
          <cell r="T51">
            <v>-1043054.1443536897</v>
          </cell>
          <cell r="U51">
            <v>-1099834.5465738117</v>
          </cell>
          <cell r="V51">
            <v>-1155894.8071072395</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4.5" x14ac:dyDescent="0.35"/>
  <cols>
    <col min="1" max="1" width="3.90625" customWidth="1"/>
    <col min="2" max="2" width="70" customWidth="1"/>
  </cols>
  <sheetData>
    <row r="1" spans="1:2" ht="18.5" x14ac:dyDescent="0.45">
      <c r="A1" s="21" t="s">
        <v>62</v>
      </c>
      <c r="B1" s="22"/>
    </row>
    <row r="2" spans="1:2" ht="29" x14ac:dyDescent="0.35">
      <c r="A2" s="49" t="s">
        <v>63</v>
      </c>
      <c r="B2" s="48" t="s">
        <v>90</v>
      </c>
    </row>
    <row r="3" spans="1:2" ht="43.5" x14ac:dyDescent="0.35">
      <c r="A3" s="49" t="s">
        <v>64</v>
      </c>
      <c r="B3" s="48" t="s">
        <v>91</v>
      </c>
    </row>
    <row r="4" spans="1:2" ht="29" x14ac:dyDescent="0.35">
      <c r="A4" s="49" t="s">
        <v>65</v>
      </c>
      <c r="B4" s="48" t="s">
        <v>66</v>
      </c>
    </row>
    <row r="5" spans="1:2" ht="60.75" customHeight="1" x14ac:dyDescent="0.35">
      <c r="A5" s="49" t="s">
        <v>92</v>
      </c>
      <c r="B5" s="48" t="s">
        <v>101</v>
      </c>
    </row>
  </sheetData>
  <sheetProtection algorithmName="SHA-512" hashValue="JZi94RdeDhbAnSE6jM6XmtcbJg/TiyenbifZnYe7jDAhI50Y/NMPUHBFMUxmUMQ8cYIm1qfUIm1XzoK4v52fTQ==" saltValue="r5AenzhyLDVH0eehRJvZJ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1"/>
  <sheetViews>
    <sheetView zoomScaleNormal="100" workbookViewId="0">
      <selection activeCell="B181" sqref="B181"/>
    </sheetView>
  </sheetViews>
  <sheetFormatPr defaultRowHeight="14.5" x14ac:dyDescent="0.35"/>
  <cols>
    <col min="1" max="1" width="32.08984375" bestFit="1" customWidth="1"/>
    <col min="2" max="2" width="11" customWidth="1"/>
    <col min="4" max="4" width="42.90625" customWidth="1"/>
    <col min="5" max="5" width="2.08984375" customWidth="1"/>
    <col min="6" max="6" width="32.08984375" bestFit="1" customWidth="1"/>
    <col min="7" max="22" width="10.6328125" customWidth="1"/>
  </cols>
  <sheetData>
    <row r="1" spans="1:47" ht="18.5" x14ac:dyDescent="0.45">
      <c r="A1" s="21" t="s">
        <v>37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row>
    <row r="2" spans="1:47" ht="18.5" x14ac:dyDescent="0.45">
      <c r="A2" s="53"/>
    </row>
    <row r="3" spans="1:47" x14ac:dyDescent="0.35">
      <c r="A3" s="7" t="s">
        <v>83</v>
      </c>
      <c r="B3" s="6"/>
      <c r="C3" s="6"/>
      <c r="D3" s="6"/>
    </row>
    <row r="4" spans="1:47" x14ac:dyDescent="0.35">
      <c r="A4" s="6" t="s">
        <v>89</v>
      </c>
      <c r="B4" s="6"/>
      <c r="C4" s="6"/>
      <c r="D4" s="6"/>
    </row>
    <row r="5" spans="1:47" x14ac:dyDescent="0.35">
      <c r="A5" s="8" t="s">
        <v>36</v>
      </c>
      <c r="B5" s="8" t="s">
        <v>8</v>
      </c>
      <c r="C5" s="8" t="s">
        <v>9</v>
      </c>
      <c r="D5" s="8" t="s">
        <v>10</v>
      </c>
      <c r="F5" s="8"/>
      <c r="G5" s="9" t="s">
        <v>52</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47" x14ac:dyDescent="0.35">
      <c r="A6" s="1" t="s">
        <v>86</v>
      </c>
      <c r="F6" s="8" t="s">
        <v>51</v>
      </c>
      <c r="G6" s="9">
        <v>0</v>
      </c>
      <c r="H6" s="9">
        <f>IF(COLUMN()-7&gt;Comparison!$B7,"",COLUMN()-7)</f>
        <v>1</v>
      </c>
      <c r="I6" s="9">
        <f>IF(COLUMN()-7&gt;Comparison!$B7,"",COLUMN()-7)</f>
        <v>2</v>
      </c>
      <c r="J6" s="9">
        <f>IF(COLUMN()-7&gt;Comparison!$B7,"",COLUMN()-7)</f>
        <v>3</v>
      </c>
      <c r="K6" s="9">
        <f>IF(COLUMN()-7&gt;Comparison!$B7,"",COLUMN()-7)</f>
        <v>4</v>
      </c>
      <c r="L6" s="9">
        <f>IF(COLUMN()-7&gt;Comparison!$B7,"",COLUMN()-7)</f>
        <v>5</v>
      </c>
      <c r="M6" s="9">
        <f>IF(COLUMN()-7&gt;Comparison!$B7,"",COLUMN()-7)</f>
        <v>6</v>
      </c>
      <c r="N6" s="9">
        <f>IF(COLUMN()-7&gt;Comparison!$B7,"",COLUMN()-7)</f>
        <v>7</v>
      </c>
      <c r="O6" s="9">
        <f>IF(COLUMN()-7&gt;Comparison!$B7,"",COLUMN()-7)</f>
        <v>8</v>
      </c>
      <c r="P6" s="9">
        <f>IF(COLUMN()-7&gt;Comparison!$B7,"",COLUMN()-7)</f>
        <v>9</v>
      </c>
      <c r="Q6" s="9">
        <f>IF(COLUMN()-7&gt;Comparison!$B7,"",COLUMN()-7)</f>
        <v>10</v>
      </c>
      <c r="R6" s="9" t="str">
        <f>IF(COLUMN()-7&gt;Comparison!$B7,"",COLUMN()-7)</f>
        <v/>
      </c>
      <c r="S6" s="9" t="str">
        <f>IF(COLUMN()-7&gt;Comparison!$B7,"",COLUMN()-7)</f>
        <v/>
      </c>
      <c r="T6" s="9" t="str">
        <f>IF(COLUMN()-7&gt;Comparison!$B7,"",COLUMN()-7)</f>
        <v/>
      </c>
      <c r="U6" s="9" t="str">
        <f>IF(COLUMN()-7&gt;Comparison!$B7,"",COLUMN()-7)</f>
        <v/>
      </c>
      <c r="V6" s="9" t="str">
        <f>IF(COLUMN()-7&gt;Comparison!$B7,"",COLUMN()-7)</f>
        <v/>
      </c>
      <c r="W6" s="9" t="str">
        <f>IF(COLUMN()-7&gt;Comparison!$B7,"",COLUMN()-7)</f>
        <v/>
      </c>
      <c r="X6" s="9" t="str">
        <f>IF(COLUMN()-7&gt;Comparison!$B7,"",COLUMN()-7)</f>
        <v/>
      </c>
      <c r="Y6" s="9" t="str">
        <f>IF(COLUMN()-7&gt;Comparison!$B7,"",COLUMN()-7)</f>
        <v/>
      </c>
      <c r="Z6" s="9" t="str">
        <f>IF(COLUMN()-7&gt;Comparison!$B7,"",COLUMN()-7)</f>
        <v/>
      </c>
      <c r="AA6" s="9" t="str">
        <f>IF(COLUMN()-7&gt;Comparison!$B7,"",COLUMN()-7)</f>
        <v/>
      </c>
      <c r="AB6" s="9" t="str">
        <f>IF(COLUMN()-7&gt;Comparison!$B7,"",COLUMN()-7)</f>
        <v/>
      </c>
      <c r="AC6" s="9" t="str">
        <f>IF(COLUMN()-7&gt;Comparison!$B7,"",COLUMN()-7)</f>
        <v/>
      </c>
      <c r="AD6" s="9" t="str">
        <f>IF(COLUMN()-7&gt;Comparison!$B7,"",COLUMN()-7)</f>
        <v/>
      </c>
      <c r="AE6" s="9" t="str">
        <f>IF(COLUMN()-7&gt;Comparison!$B7,"",COLUMN()-7)</f>
        <v/>
      </c>
      <c r="AF6" s="9" t="str">
        <f>IF(COLUMN()-7&gt;Comparison!$B7,"",COLUMN()-7)</f>
        <v/>
      </c>
      <c r="AG6" s="9" t="str">
        <f>IF(COLUMN()-7&gt;Comparison!$B7,"",COLUMN()-7)</f>
        <v/>
      </c>
      <c r="AH6" s="9" t="str">
        <f>IF(COLUMN()-7&gt;Comparison!$B7,"",COLUMN()-7)</f>
        <v/>
      </c>
      <c r="AI6" s="9" t="str">
        <f>IF(COLUMN()-7&gt;Comparison!$B7,"",COLUMN()-7)</f>
        <v/>
      </c>
      <c r="AJ6" s="9" t="str">
        <f>IF(COLUMN()-7&gt;Comparison!$B7,"",COLUMN()-7)</f>
        <v/>
      </c>
      <c r="AK6" s="9" t="str">
        <f>IF(COLUMN()-7&gt;Comparison!$B7,"",COLUMN()-7)</f>
        <v/>
      </c>
      <c r="AL6" s="9" t="str">
        <f>IF(COLUMN()-7&gt;Comparison!$B7,"",COLUMN()-7)</f>
        <v/>
      </c>
      <c r="AM6" s="9" t="str">
        <f>IF(COLUMN()-7&gt;Comparison!$B7,"",COLUMN()-7)</f>
        <v/>
      </c>
      <c r="AN6" s="9" t="str">
        <f>IF(COLUMN()-7&gt;Comparison!$B7,"",COLUMN()-7)</f>
        <v/>
      </c>
      <c r="AO6" s="9" t="str">
        <f>IF(COLUMN()-7&gt;Comparison!$B7,"",COLUMN()-7)</f>
        <v/>
      </c>
      <c r="AP6" s="9" t="str">
        <f>IF(COLUMN()-7&gt;Comparison!$B7,"",COLUMN()-7)</f>
        <v/>
      </c>
      <c r="AQ6" s="9" t="str">
        <f>IF(COLUMN()-7&gt;Comparison!$B7,"",COLUMN()-7)</f>
        <v/>
      </c>
      <c r="AR6" s="9" t="str">
        <f>IF(COLUMN()-7&gt;Comparison!$B7,"",COLUMN()-7)</f>
        <v/>
      </c>
      <c r="AS6" s="9" t="str">
        <f>IF(COLUMN()-7&gt;Comparison!$B7,"",COLUMN()-7)</f>
        <v/>
      </c>
      <c r="AT6" s="9" t="str">
        <f>IF(COLUMN()-7&gt;Comparison!$B7,"",COLUMN()-7)</f>
        <v/>
      </c>
      <c r="AU6" s="9" t="str">
        <f>IF(COLUMN()-7&gt;Comparison!$B7,"",COLUMN()-7)</f>
        <v/>
      </c>
    </row>
    <row r="7" spans="1:47" x14ac:dyDescent="0.35">
      <c r="A7" s="11" t="s">
        <v>1</v>
      </c>
      <c r="B7" s="60">
        <v>200000</v>
      </c>
      <c r="C7" t="s">
        <v>2</v>
      </c>
      <c r="F7" t="s">
        <v>28</v>
      </c>
      <c r="G7" s="2">
        <f>-SUM(B7,B9,B11:B13)</f>
        <v>-200000</v>
      </c>
      <c r="H7" t="str">
        <f>IF(COLUMN()-7=Comparison!$B$7,-($B7*$B8+$B9*$B10),"")</f>
        <v/>
      </c>
      <c r="I7" t="str">
        <f>IF(COLUMN()-7=Comparison!$B$7,-($B7*$B8+$B9*$B10),"")</f>
        <v/>
      </c>
      <c r="J7" t="str">
        <f>IF(COLUMN()-7=Comparison!$B$7,-($B7*$B8+$B9*$B10),"")</f>
        <v/>
      </c>
      <c r="K7" t="str">
        <f>IF(COLUMN()-7=Comparison!$B$7,-($B7*$B8+$B9*$B10),"")</f>
        <v/>
      </c>
      <c r="L7" t="str">
        <f>IF(COLUMN()-7=Comparison!$B$7,-($B7*$B8+$B9*$B10),"")</f>
        <v/>
      </c>
      <c r="M7" t="str">
        <f>IF(COLUMN()-7=Comparison!$B$7,-($B7*$B8+$B9*$B10),"")</f>
        <v/>
      </c>
      <c r="N7" t="str">
        <f>IF(COLUMN()-7=Comparison!$B$7,-($B7*$B8+$B9*$B10),"")</f>
        <v/>
      </c>
      <c r="O7" t="str">
        <f>IF(COLUMN()-7=Comparison!$B$7,-($B7*$B8+$B9*$B10),"")</f>
        <v/>
      </c>
      <c r="P7" t="str">
        <f>IF(COLUMN()-7=Comparison!$B$7,-($B7*$B8+$B9*$B10),"")</f>
        <v/>
      </c>
      <c r="Q7">
        <f>IF(COLUMN()-7=Comparison!$B$7,-($B7*$B8+$B9*$B10),"")</f>
        <v>0</v>
      </c>
      <c r="R7" t="str">
        <f>IF(COLUMN()-7=Comparison!$B$7,-($B7*$B8+$B9*$B10),"")</f>
        <v/>
      </c>
      <c r="S7" t="str">
        <f>IF(COLUMN()-7=Comparison!$B$7,-($B7*$B8+$B9*$B10),"")</f>
        <v/>
      </c>
      <c r="T7" t="str">
        <f>IF(COLUMN()-7=Comparison!$B$7,-($B7*$B8+$B9*$B10),"")</f>
        <v/>
      </c>
      <c r="U7" t="str">
        <f>IF(COLUMN()-7=Comparison!$B$7,-($B7*$B8+$B9*$B10),"")</f>
        <v/>
      </c>
      <c r="V7" t="str">
        <f>IF(COLUMN()-7=Comparison!$B$7,-($B7*$B8+$B9*$B10),"")</f>
        <v/>
      </c>
      <c r="W7" t="str">
        <f>IF(COLUMN()-7=Comparison!$B$7,-($B7*$B8+$B9*$B10),"")</f>
        <v/>
      </c>
      <c r="X7" t="str">
        <f>IF(COLUMN()-7=Comparison!$B$7,-($B7*$B8+$B9*$B10),"")</f>
        <v/>
      </c>
      <c r="Y7" t="str">
        <f>IF(COLUMN()-7=Comparison!$B$7,-($B7*$B8+$B9*$B10),"")</f>
        <v/>
      </c>
      <c r="Z7" t="str">
        <f>IF(COLUMN()-7=Comparison!$B$7,-($B7*$B8+$B9*$B10),"")</f>
        <v/>
      </c>
      <c r="AA7" t="str">
        <f>IF(COLUMN()-7=Comparison!$B$7,-($B7*$B8+$B9*$B10),"")</f>
        <v/>
      </c>
      <c r="AB7" t="str">
        <f>IF(COLUMN()-7=Comparison!$B$7,-($B7*$B8+$B9*$B10),"")</f>
        <v/>
      </c>
      <c r="AC7" t="str">
        <f>IF(COLUMN()-7=Comparison!$B$7,-($B7*$B8+$B9*$B10),"")</f>
        <v/>
      </c>
      <c r="AD7" t="str">
        <f>IF(COLUMN()-7=Comparison!$B$7,-($B7*$B8+$B9*$B10),"")</f>
        <v/>
      </c>
      <c r="AE7" t="str">
        <f>IF(COLUMN()-7=Comparison!$B$7,-($B7*$B8+$B9*$B10),"")</f>
        <v/>
      </c>
      <c r="AF7" t="str">
        <f>IF(COLUMN()-7=Comparison!$B$7,-($B7*$B8+$B9*$B10),"")</f>
        <v/>
      </c>
      <c r="AG7" t="str">
        <f>IF(COLUMN()-7=Comparison!$B$7,-($B7*$B8+$B9*$B10),"")</f>
        <v/>
      </c>
      <c r="AH7" t="str">
        <f>IF(COLUMN()-7=Comparison!$B$7,-($B7*$B8+$B9*$B10),"")</f>
        <v/>
      </c>
      <c r="AI7" t="str">
        <f>IF(COLUMN()-7=Comparison!$B$7,-($B7*$B8+$B9*$B10),"")</f>
        <v/>
      </c>
      <c r="AJ7" t="str">
        <f>IF(COLUMN()-7=Comparison!$B$7,-($B7*$B8+$B9*$B10),"")</f>
        <v/>
      </c>
      <c r="AK7" t="str">
        <f>IF(COLUMN()-7=Comparison!$B$7,-($B7*$B8+$B9*$B10),"")</f>
        <v/>
      </c>
      <c r="AL7" t="str">
        <f>IF(COLUMN()-7=Comparison!$B$7,-($B7*$B8+$B9*$B10),"")</f>
        <v/>
      </c>
      <c r="AM7" t="str">
        <f>IF(COLUMN()-7=Comparison!$B$7,-($B7*$B8+$B9*$B10),"")</f>
        <v/>
      </c>
      <c r="AN7" t="str">
        <f>IF(COLUMN()-7=Comparison!$B$7,-($B7*$B8+$B9*$B10),"")</f>
        <v/>
      </c>
      <c r="AO7" t="str">
        <f>IF(COLUMN()-7=Comparison!$B$7,-($B7*$B8+$B9*$B10),"")</f>
        <v/>
      </c>
      <c r="AP7" t="str">
        <f>IF(COLUMN()-7=Comparison!$B$7,-($B7*$B8+$B9*$B10),"")</f>
        <v/>
      </c>
      <c r="AQ7" t="str">
        <f>IF(COLUMN()-7=Comparison!$B$7,-($B7*$B8+$B9*$B10),"")</f>
        <v/>
      </c>
      <c r="AR7" t="str">
        <f>IF(COLUMN()-7=Comparison!$B$7,-($B7*$B8+$B9*$B10),"")</f>
        <v/>
      </c>
      <c r="AS7" t="str">
        <f>IF(COLUMN()-7=Comparison!$B$7,-($B7*$B8+$B9*$B10),"")</f>
        <v/>
      </c>
      <c r="AT7" t="str">
        <f>IF(COLUMN()-7=Comparison!$B$7,-($B7*$B8+$B9*$B10),"")</f>
        <v/>
      </c>
      <c r="AU7" t="str">
        <f>IF(COLUMN()-7=Comparison!$B$7,-($B7*$B8+$B9*$B10),"")</f>
        <v/>
      </c>
    </row>
    <row r="8" spans="1:47" x14ac:dyDescent="0.35">
      <c r="A8" s="11" t="s">
        <v>26</v>
      </c>
      <c r="B8" s="63">
        <v>0</v>
      </c>
      <c r="C8" t="s">
        <v>18</v>
      </c>
      <c r="F8" t="s">
        <v>29</v>
      </c>
      <c r="G8" s="2"/>
      <c r="H8" s="2">
        <f>IF(H6&lt;&gt;"",-((SUM($B18:$B21)+$B15*$B16)*Comparison!$B$8+$B17)*((1+Comparison!$B$10)^H6),"")</f>
        <v>-75078.053599999999</v>
      </c>
      <c r="I8" s="2">
        <f>IF(I6&lt;&gt;"",-((SUM($B18:$B21)+$B15*$B16)*Comparison!$B$8+$B17)*((1+Comparison!$B$10)^I6),"")</f>
        <v>-75978.990243199994</v>
      </c>
      <c r="J8" s="2">
        <f>IF(J6&lt;&gt;"",-((SUM($B18:$B21)+$B15*$B16)*Comparison!$B$8+$B17)*((1+Comparison!$B$10)^J6),"")</f>
        <v>-76890.738126118405</v>
      </c>
      <c r="K8" s="2">
        <f>IF(K6&lt;&gt;"",-((SUM($B18:$B21)+$B15*$B16)*Comparison!$B$8+$B17)*((1+Comparison!$B$10)^K6),"")</f>
        <v>-77813.426983631827</v>
      </c>
      <c r="L8" s="2">
        <f>IF(L6&lt;&gt;"",-((SUM($B18:$B21)+$B15*$B16)*Comparison!$B$8+$B17)*((1+Comparison!$B$10)^L6),"")</f>
        <v>-78747.188107435402</v>
      </c>
      <c r="M8" s="2">
        <f>IF(M6&lt;&gt;"",-((SUM($B18:$B21)+$B15*$B16)*Comparison!$B$8+$B17)*((1+Comparison!$B$10)^M6),"")</f>
        <v>-79692.154364724614</v>
      </c>
      <c r="N8" s="2">
        <f>IF(N6&lt;&gt;"",-((SUM($B18:$B21)+$B15*$B16)*Comparison!$B$8+$B17)*((1+Comparison!$B$10)^N6),"")</f>
        <v>-80648.460217101325</v>
      </c>
      <c r="O8" s="2">
        <f>IF(O6&lt;&gt;"",-((SUM($B18:$B21)+$B15*$B16)*Comparison!$B$8+$B17)*((1+Comparison!$B$10)^O6),"")</f>
        <v>-81616.241739706544</v>
      </c>
      <c r="P8" s="2">
        <f>IF(P6&lt;&gt;"",-((SUM($B18:$B21)+$B15*$B16)*Comparison!$B$8+$B17)*((1+Comparison!$B$10)^P6),"")</f>
        <v>-82595.636640583019</v>
      </c>
      <c r="Q8" s="2">
        <f>IF(Q6&lt;&gt;"",-((SUM($B18:$B21)+$B15*$B16)*Comparison!$B$8+$B17)*((1+Comparison!$B$10)^Q6),"")</f>
        <v>-83586.784280270018</v>
      </c>
      <c r="R8" s="2" t="str">
        <f>IF(R6&lt;&gt;"",-((SUM($B18:$B21)+$B15*$B16)*Comparison!$B$8+$B17)*((1+Comparison!$B$10)^R6),"")</f>
        <v/>
      </c>
      <c r="S8" s="2" t="str">
        <f>IF(S6&lt;&gt;"",-((SUM($B18:$B21)+$B15*$B16)*Comparison!$B$8+$B17)*((1+Comparison!$B$10)^S6),"")</f>
        <v/>
      </c>
      <c r="T8" s="2" t="str">
        <f>IF(T6&lt;&gt;"",-((SUM($B18:$B21)+$B15*$B16)*Comparison!$B$8+$B17)*((1+Comparison!$B$10)^T6),"")</f>
        <v/>
      </c>
      <c r="U8" s="2" t="str">
        <f>IF(U6&lt;&gt;"",-((SUM($B18:$B21)+$B15*$B16)*Comparison!$B$8+$B17)*((1+Comparison!$B$10)^U6),"")</f>
        <v/>
      </c>
      <c r="V8" s="2" t="str">
        <f>IF(V6&lt;&gt;"",-((SUM($B18:$B21)+$B15*$B16)*Comparison!$B$8+$B17)*((1+Comparison!$B$10)^V6),"")</f>
        <v/>
      </c>
      <c r="W8" s="2" t="str">
        <f>IF(W6&lt;&gt;"",-((SUM($B18:$B21)+$B15*$B16)*Comparison!$B$8+$B17)*((1+Comparison!$B$10)^W6),"")</f>
        <v/>
      </c>
      <c r="X8" s="2" t="str">
        <f>IF(X6&lt;&gt;"",-((SUM($B18:$B21)+$B15*$B16)*Comparison!$B$8+$B17)*((1+Comparison!$B$10)^X6),"")</f>
        <v/>
      </c>
      <c r="Y8" s="2" t="str">
        <f>IF(Y6&lt;&gt;"",-((SUM($B18:$B21)+$B15*$B16)*Comparison!$B$8+$B17)*((1+Comparison!$B$10)^Y6),"")</f>
        <v/>
      </c>
      <c r="Z8" s="2" t="str">
        <f>IF(Z6&lt;&gt;"",-((SUM($B18:$B21)+$B15*$B16)*Comparison!$B$8+$B17)*((1+Comparison!$B$10)^Z6),"")</f>
        <v/>
      </c>
      <c r="AA8" s="2" t="str">
        <f>IF(AA6&lt;&gt;"",-((SUM($B18:$B21)+$B15*$B16)*Comparison!$B$8+$B17)*((1+Comparison!$B$10)^AA6),"")</f>
        <v/>
      </c>
      <c r="AB8" s="2" t="str">
        <f>IF(AB6&lt;&gt;"",-((SUM($B18:$B21)+$B15*$B16)*Comparison!$B$8+$B17)*((1+Comparison!$B$10)^AB6),"")</f>
        <v/>
      </c>
      <c r="AC8" s="2" t="str">
        <f>IF(AC6&lt;&gt;"",-((SUM($B18:$B21)+$B15*$B16)*Comparison!$B$8+$B17)*((1+Comparison!$B$10)^AC6),"")</f>
        <v/>
      </c>
      <c r="AD8" s="2" t="str">
        <f>IF(AD6&lt;&gt;"",-((SUM($B18:$B21)+$B15*$B16)*Comparison!$B$8+$B17)*((1+Comparison!$B$10)^AD6),"")</f>
        <v/>
      </c>
      <c r="AE8" s="2" t="str">
        <f>IF(AE6&lt;&gt;"",-((SUM($B18:$B21)+$B15*$B16)*Comparison!$B$8+$B17)*((1+Comparison!$B$10)^AE6),"")</f>
        <v/>
      </c>
      <c r="AF8" s="2" t="str">
        <f>IF(AF6&lt;&gt;"",-((SUM($B18:$B21)+$B15*$B16)*Comparison!$B$8+$B17)*((1+Comparison!$B$10)^AF6),"")</f>
        <v/>
      </c>
      <c r="AG8" s="2" t="str">
        <f>IF(AG6&lt;&gt;"",-((SUM($B18:$B21)+$B15*$B16)*Comparison!$B$8+$B17)*((1+Comparison!$B$10)^AG6),"")</f>
        <v/>
      </c>
      <c r="AH8" s="2" t="str">
        <f>IF(AH6&lt;&gt;"",-((SUM($B18:$B21)+$B15*$B16)*Comparison!$B$8+$B17)*((1+Comparison!$B$10)^AH6),"")</f>
        <v/>
      </c>
      <c r="AI8" s="2" t="str">
        <f>IF(AI6&lt;&gt;"",-((SUM($B18:$B21)+$B15*$B16)*Comparison!$B$8+$B17)*((1+Comparison!$B$10)^AI6),"")</f>
        <v/>
      </c>
      <c r="AJ8" s="2" t="str">
        <f>IF(AJ6&lt;&gt;"",-((SUM($B18:$B21)+$B15*$B16)*Comparison!$B$8+$B17)*((1+Comparison!$B$10)^AJ6),"")</f>
        <v/>
      </c>
      <c r="AK8" s="2" t="str">
        <f>IF(AK6&lt;&gt;"",-((SUM($B18:$B21)+$B15*$B16)*Comparison!$B$8+$B17)*((1+Comparison!$B$10)^AK6),"")</f>
        <v/>
      </c>
      <c r="AL8" s="2" t="str">
        <f>IF(AL6&lt;&gt;"",-((SUM($B18:$B21)+$B15*$B16)*Comparison!$B$8+$B17)*((1+Comparison!$B$10)^AL6),"")</f>
        <v/>
      </c>
      <c r="AM8" s="2" t="str">
        <f>IF(AM6&lt;&gt;"",-((SUM($B18:$B21)+$B15*$B16)*Comparison!$B$8+$B17)*((1+Comparison!$B$10)^AM6),"")</f>
        <v/>
      </c>
      <c r="AN8" s="2" t="str">
        <f>IF(AN6&lt;&gt;"",-((SUM($B18:$B21)+$B15*$B16)*Comparison!$B$8+$B17)*((1+Comparison!$B$10)^AN6),"")</f>
        <v/>
      </c>
      <c r="AO8" s="2" t="str">
        <f>IF(AO6&lt;&gt;"",-((SUM($B18:$B21)+$B15*$B16)*Comparison!$B$8+$B17)*((1+Comparison!$B$10)^AO6),"")</f>
        <v/>
      </c>
      <c r="AP8" s="2" t="str">
        <f>IF(AP6&lt;&gt;"",-((SUM($B18:$B21)+$B15*$B16)*Comparison!$B$8+$B17)*((1+Comparison!$B$10)^AP6),"")</f>
        <v/>
      </c>
      <c r="AQ8" s="2" t="str">
        <f>IF(AQ6&lt;&gt;"",-((SUM($B18:$B21)+$B15*$B16)*Comparison!$B$8+$B17)*((1+Comparison!$B$10)^AQ6),"")</f>
        <v/>
      </c>
      <c r="AR8" s="2" t="str">
        <f>IF(AR6&lt;&gt;"",-((SUM($B18:$B21)+$B15*$B16)*Comparison!$B$8+$B17)*((1+Comparison!$B$10)^AR6),"")</f>
        <v/>
      </c>
      <c r="AS8" s="2" t="str">
        <f>IF(AS6&lt;&gt;"",-((SUM($B18:$B21)+$B15*$B16)*Comparison!$B$8+$B17)*((1+Comparison!$B$10)^AS6),"")</f>
        <v/>
      </c>
      <c r="AT8" s="2" t="str">
        <f>IF(AT6&lt;&gt;"",-((SUM($B18:$B21)+$B15*$B16)*Comparison!$B$8+$B17)*((1+Comparison!$B$10)^AT6),"")</f>
        <v/>
      </c>
      <c r="AU8" s="2" t="str">
        <f>IF(AU6&lt;&gt;"",-((SUM($B18:$B21)+$B15*$B16)*Comparison!$B$8+$B17)*((1+Comparison!$B$10)^AU6),"")</f>
        <v/>
      </c>
    </row>
    <row r="9" spans="1:47" x14ac:dyDescent="0.35">
      <c r="A9" s="11" t="s">
        <v>19</v>
      </c>
      <c r="B9" s="60"/>
      <c r="C9" t="s">
        <v>2</v>
      </c>
      <c r="F9" t="s">
        <v>35</v>
      </c>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row>
    <row r="10" spans="1:47" x14ac:dyDescent="0.35">
      <c r="A10" s="11" t="s">
        <v>27</v>
      </c>
      <c r="B10" s="63">
        <v>0</v>
      </c>
      <c r="C10" t="s">
        <v>18</v>
      </c>
      <c r="F10" s="1" t="s">
        <v>30</v>
      </c>
      <c r="G10" s="4">
        <f>IF(G6&lt;&gt;"",SUM(G7:G9),"")</f>
        <v>-200000</v>
      </c>
      <c r="H10" s="4">
        <f t="shared" ref="H10:AU10" si="0">IF(H6&lt;&gt;"",SUM(H7:H9),"")</f>
        <v>-75078.053599999999</v>
      </c>
      <c r="I10" s="4">
        <f t="shared" si="0"/>
        <v>-75978.990243199994</v>
      </c>
      <c r="J10" s="4">
        <f t="shared" si="0"/>
        <v>-76890.738126118405</v>
      </c>
      <c r="K10" s="4">
        <f t="shared" si="0"/>
        <v>-77813.426983631827</v>
      </c>
      <c r="L10" s="4">
        <f t="shared" si="0"/>
        <v>-78747.188107435402</v>
      </c>
      <c r="M10" s="4">
        <f t="shared" si="0"/>
        <v>-79692.154364724614</v>
      </c>
      <c r="N10" s="4">
        <f t="shared" si="0"/>
        <v>-80648.460217101325</v>
      </c>
      <c r="O10" s="4">
        <f t="shared" si="0"/>
        <v>-81616.241739706544</v>
      </c>
      <c r="P10" s="4">
        <f t="shared" si="0"/>
        <v>-82595.636640583019</v>
      </c>
      <c r="Q10" s="4">
        <f t="shared" si="0"/>
        <v>-83586.784280270018</v>
      </c>
      <c r="R10" s="4" t="str">
        <f t="shared" si="0"/>
        <v/>
      </c>
      <c r="S10" s="4" t="str">
        <f t="shared" si="0"/>
        <v/>
      </c>
      <c r="T10" s="4" t="str">
        <f t="shared" si="0"/>
        <v/>
      </c>
      <c r="U10" s="4" t="str">
        <f t="shared" si="0"/>
        <v/>
      </c>
      <c r="V10" s="4" t="str">
        <f t="shared" si="0"/>
        <v/>
      </c>
      <c r="W10" s="4" t="str">
        <f t="shared" si="0"/>
        <v/>
      </c>
      <c r="X10" s="4" t="str">
        <f t="shared" si="0"/>
        <v/>
      </c>
      <c r="Y10" s="4" t="str">
        <f t="shared" si="0"/>
        <v/>
      </c>
      <c r="Z10" s="4" t="str">
        <f t="shared" si="0"/>
        <v/>
      </c>
      <c r="AA10" s="4" t="str">
        <f t="shared" si="0"/>
        <v/>
      </c>
      <c r="AB10" s="4" t="str">
        <f t="shared" si="0"/>
        <v/>
      </c>
      <c r="AC10" s="4" t="str">
        <f t="shared" si="0"/>
        <v/>
      </c>
      <c r="AD10" s="4" t="str">
        <f t="shared" si="0"/>
        <v/>
      </c>
      <c r="AE10" s="4" t="str">
        <f t="shared" si="0"/>
        <v/>
      </c>
      <c r="AF10" s="4" t="str">
        <f t="shared" si="0"/>
        <v/>
      </c>
      <c r="AG10" s="4" t="str">
        <f t="shared" si="0"/>
        <v/>
      </c>
      <c r="AH10" s="4" t="str">
        <f t="shared" si="0"/>
        <v/>
      </c>
      <c r="AI10" s="4" t="str">
        <f t="shared" si="0"/>
        <v/>
      </c>
      <c r="AJ10" s="4" t="str">
        <f t="shared" si="0"/>
        <v/>
      </c>
      <c r="AK10" s="4" t="str">
        <f t="shared" si="0"/>
        <v/>
      </c>
      <c r="AL10" s="4" t="str">
        <f t="shared" si="0"/>
        <v/>
      </c>
      <c r="AM10" s="4" t="str">
        <f t="shared" si="0"/>
        <v/>
      </c>
      <c r="AN10" s="4" t="str">
        <f t="shared" si="0"/>
        <v/>
      </c>
      <c r="AO10" s="4" t="str">
        <f t="shared" si="0"/>
        <v/>
      </c>
      <c r="AP10" s="4" t="str">
        <f t="shared" si="0"/>
        <v/>
      </c>
      <c r="AQ10" s="4" t="str">
        <f t="shared" si="0"/>
        <v/>
      </c>
      <c r="AR10" s="4" t="str">
        <f t="shared" si="0"/>
        <v/>
      </c>
      <c r="AS10" s="4" t="str">
        <f t="shared" si="0"/>
        <v/>
      </c>
      <c r="AT10" s="4" t="str">
        <f t="shared" si="0"/>
        <v/>
      </c>
      <c r="AU10" s="4" t="str">
        <f t="shared" si="0"/>
        <v/>
      </c>
    </row>
    <row r="11" spans="1:47" x14ac:dyDescent="0.35">
      <c r="A11" s="23" t="s">
        <v>20</v>
      </c>
      <c r="B11" s="60"/>
      <c r="C11" t="s">
        <v>2</v>
      </c>
      <c r="D11" s="6"/>
      <c r="F11" t="s">
        <v>32</v>
      </c>
      <c r="G11" s="2">
        <f>IF(G6&lt;&gt;"",G10,"")</f>
        <v>-200000</v>
      </c>
      <c r="H11" s="2">
        <f t="shared" ref="H11:AU11" si="1">IF(H6&lt;&gt;"",G11+H10,"")</f>
        <v>-275078.05359999998</v>
      </c>
      <c r="I11" s="2">
        <f t="shared" si="1"/>
        <v>-351057.04384319996</v>
      </c>
      <c r="J11" s="2">
        <f t="shared" si="1"/>
        <v>-427947.7819693184</v>
      </c>
      <c r="K11" s="2">
        <f t="shared" si="1"/>
        <v>-505761.2089529502</v>
      </c>
      <c r="L11" s="2">
        <f t="shared" si="1"/>
        <v>-584508.39706038556</v>
      </c>
      <c r="M11" s="2">
        <f t="shared" si="1"/>
        <v>-664200.5514251102</v>
      </c>
      <c r="N11" s="2">
        <f t="shared" si="1"/>
        <v>-744849.01164221158</v>
      </c>
      <c r="O11" s="2">
        <f t="shared" si="1"/>
        <v>-826465.25338191818</v>
      </c>
      <c r="P11" s="2">
        <f t="shared" si="1"/>
        <v>-909060.89002250123</v>
      </c>
      <c r="Q11" s="2">
        <f t="shared" si="1"/>
        <v>-992647.67430277122</v>
      </c>
      <c r="R11" s="2" t="str">
        <f t="shared" si="1"/>
        <v/>
      </c>
      <c r="S11" s="2" t="str">
        <f t="shared" si="1"/>
        <v/>
      </c>
      <c r="T11" s="2" t="str">
        <f t="shared" si="1"/>
        <v/>
      </c>
      <c r="U11" s="2" t="str">
        <f t="shared" si="1"/>
        <v/>
      </c>
      <c r="V11" s="2" t="str">
        <f t="shared" si="1"/>
        <v/>
      </c>
      <c r="W11" s="2" t="str">
        <f t="shared" si="1"/>
        <v/>
      </c>
      <c r="X11" s="2" t="str">
        <f t="shared" si="1"/>
        <v/>
      </c>
      <c r="Y11" s="2" t="str">
        <f t="shared" si="1"/>
        <v/>
      </c>
      <c r="Z11" s="2" t="str">
        <f t="shared" si="1"/>
        <v/>
      </c>
      <c r="AA11" s="2" t="str">
        <f t="shared" si="1"/>
        <v/>
      </c>
      <c r="AB11" s="2" t="str">
        <f t="shared" si="1"/>
        <v/>
      </c>
      <c r="AC11" s="2" t="str">
        <f t="shared" si="1"/>
        <v/>
      </c>
      <c r="AD11" s="2" t="str">
        <f t="shared" si="1"/>
        <v/>
      </c>
      <c r="AE11" s="2" t="str">
        <f t="shared" si="1"/>
        <v/>
      </c>
      <c r="AF11" s="2" t="str">
        <f t="shared" si="1"/>
        <v/>
      </c>
      <c r="AG11" s="2" t="str">
        <f t="shared" si="1"/>
        <v/>
      </c>
      <c r="AH11" s="2" t="str">
        <f t="shared" si="1"/>
        <v/>
      </c>
      <c r="AI11" s="2" t="str">
        <f t="shared" si="1"/>
        <v/>
      </c>
      <c r="AJ11" s="2" t="str">
        <f t="shared" si="1"/>
        <v/>
      </c>
      <c r="AK11" s="2" t="str">
        <f t="shared" si="1"/>
        <v/>
      </c>
      <c r="AL11" s="2" t="str">
        <f t="shared" si="1"/>
        <v/>
      </c>
      <c r="AM11" s="2" t="str">
        <f t="shared" si="1"/>
        <v/>
      </c>
      <c r="AN11" s="2" t="str">
        <f t="shared" si="1"/>
        <v/>
      </c>
      <c r="AO11" s="2" t="str">
        <f t="shared" si="1"/>
        <v/>
      </c>
      <c r="AP11" s="2" t="str">
        <f t="shared" si="1"/>
        <v/>
      </c>
      <c r="AQ11" s="2" t="str">
        <f t="shared" si="1"/>
        <v/>
      </c>
      <c r="AR11" s="2" t="str">
        <f t="shared" si="1"/>
        <v/>
      </c>
      <c r="AS11" s="2" t="str">
        <f t="shared" si="1"/>
        <v/>
      </c>
      <c r="AT11" s="2" t="str">
        <f t="shared" si="1"/>
        <v/>
      </c>
      <c r="AU11" s="2" t="str">
        <f t="shared" si="1"/>
        <v/>
      </c>
    </row>
    <row r="12" spans="1:47" x14ac:dyDescent="0.35">
      <c r="A12" s="23" t="s">
        <v>21</v>
      </c>
      <c r="B12" s="60"/>
      <c r="C12" t="s">
        <v>2</v>
      </c>
      <c r="D12" s="6"/>
      <c r="F12" s="19" t="s">
        <v>31</v>
      </c>
      <c r="G12" s="20">
        <f>IF(G6&lt;&gt;"",G10,"")</f>
        <v>-200000</v>
      </c>
      <c r="H12" s="20">
        <f>IF(H6&lt;&gt;"",H10/((1+Comparison!$B$9)^(H6-0.5)),"")</f>
        <v>-74156.815599564274</v>
      </c>
      <c r="I12" s="20">
        <f>IF(I6&lt;&gt;"",I10/((1+Comparison!$B$9)^(I6-0.5)),"")</f>
        <v>-73216.290133423463</v>
      </c>
      <c r="J12" s="20">
        <f>IF(J6&lt;&gt;"",J10/((1+Comparison!$B$9)^(J6-0.5)),"")</f>
        <v>-72287.693282950786</v>
      </c>
      <c r="K12" s="20">
        <f>IF(K6&lt;&gt;"",K10/((1+Comparison!$B$9)^(K6-0.5)),"")</f>
        <v>-71370.873758386544</v>
      </c>
      <c r="L12" s="20">
        <f>IF(L6&lt;&gt;"",L10/((1+Comparison!$B$9)^(L6-0.5)),"")</f>
        <v>-70465.682188767983</v>
      </c>
      <c r="M12" s="20">
        <f>IF(M6&lt;&gt;"",M10/((1+Comparison!$B$9)^(M6-0.5)),"")</f>
        <v>-69571.971097593356</v>
      </c>
      <c r="N12" s="20">
        <f>IF(N6&lt;&gt;"",N10/((1+Comparison!$B$9)^(N6-0.5)),"")</f>
        <v>-68689.594878794625</v>
      </c>
      <c r="O12" s="20">
        <f>IF(O6&lt;&gt;"",O10/((1+Comparison!$B$9)^(O6-0.5)),"")</f>
        <v>-67818.409773014791</v>
      </c>
      <c r="P12" s="20">
        <f>IF(P6&lt;&gt;"",P10/((1+Comparison!$B$9)^(P6-0.5)),"")</f>
        <v>-66958.273844186333</v>
      </c>
      <c r="Q12" s="20">
        <f>IF(Q6&lt;&gt;"",Q10/((1+Comparison!$B$9)^(Q6-0.5)),"")</f>
        <v>-66109.046956406411</v>
      </c>
      <c r="R12" s="20" t="str">
        <f>IF(R6&lt;&gt;"",R10/((1+Comparison!$B$9)^(R6-0.5)),"")</f>
        <v/>
      </c>
      <c r="S12" s="20" t="str">
        <f>IF(S6&lt;&gt;"",S10/((1+Comparison!$B$9)^(S6-0.5)),"")</f>
        <v/>
      </c>
      <c r="T12" s="20" t="str">
        <f>IF(T6&lt;&gt;"",T10/((1+Comparison!$B$9)^(T6-0.5)),"")</f>
        <v/>
      </c>
      <c r="U12" s="20" t="str">
        <f>IF(U6&lt;&gt;"",U10/((1+Comparison!$B$9)^(U6-0.5)),"")</f>
        <v/>
      </c>
      <c r="V12" s="20" t="str">
        <f>IF(V6&lt;&gt;"",V10/((1+Comparison!$B$9)^(V6-0.5)),"")</f>
        <v/>
      </c>
      <c r="W12" s="20" t="str">
        <f>IF(W6&lt;&gt;"",W10/((1+Comparison!$B$9)^(W6-0.5)),"")</f>
        <v/>
      </c>
      <c r="X12" s="20" t="str">
        <f>IF(X6&lt;&gt;"",X10/((1+Comparison!$B$9)^(X6-0.5)),"")</f>
        <v/>
      </c>
      <c r="Y12" s="20" t="str">
        <f>IF(Y6&lt;&gt;"",Y10/((1+Comparison!$B$9)^(Y6-0.5)),"")</f>
        <v/>
      </c>
      <c r="Z12" s="20" t="str">
        <f>IF(Z6&lt;&gt;"",Z10/((1+Comparison!$B$9)^(Z6-0.5)),"")</f>
        <v/>
      </c>
      <c r="AA12" s="20" t="str">
        <f>IF(AA6&lt;&gt;"",AA10/((1+Comparison!$B$9)^(AA6-0.5)),"")</f>
        <v/>
      </c>
      <c r="AB12" s="20" t="str">
        <f>IF(AB6&lt;&gt;"",AB10/((1+Comparison!$B$9)^(AB6-0.5)),"")</f>
        <v/>
      </c>
      <c r="AC12" s="20" t="str">
        <f>IF(AC6&lt;&gt;"",AC10/((1+Comparison!$B$9)^(AC6-0.5)),"")</f>
        <v/>
      </c>
      <c r="AD12" s="20" t="str">
        <f>IF(AD6&lt;&gt;"",AD10/((1+Comparison!$B$9)^(AD6-0.5)),"")</f>
        <v/>
      </c>
      <c r="AE12" s="20" t="str">
        <f>IF(AE6&lt;&gt;"",AE10/((1+Comparison!$B$9)^(AE6-0.5)),"")</f>
        <v/>
      </c>
      <c r="AF12" s="20" t="str">
        <f>IF(AF6&lt;&gt;"",AF10/((1+Comparison!$B$9)^(AF6-0.5)),"")</f>
        <v/>
      </c>
      <c r="AG12" s="20" t="str">
        <f>IF(AG6&lt;&gt;"",AG10/((1+Comparison!$B$9)^(AG6-0.5)),"")</f>
        <v/>
      </c>
      <c r="AH12" s="20" t="str">
        <f>IF(AH6&lt;&gt;"",AH10/((1+Comparison!$B$9)^(AH6-0.5)),"")</f>
        <v/>
      </c>
      <c r="AI12" s="20" t="str">
        <f>IF(AI6&lt;&gt;"",AI10/((1+Comparison!$B$9)^(AI6-0.5)),"")</f>
        <v/>
      </c>
      <c r="AJ12" s="20" t="str">
        <f>IF(AJ6&lt;&gt;"",AJ10/((1+Comparison!$B$9)^(AJ6-0.5)),"")</f>
        <v/>
      </c>
      <c r="AK12" s="20" t="str">
        <f>IF(AK6&lt;&gt;"",AK10/((1+Comparison!$B$9)^(AK6-0.5)),"")</f>
        <v/>
      </c>
      <c r="AL12" s="20" t="str">
        <f>IF(AL6&lt;&gt;"",AL10/((1+Comparison!$B$9)^(AL6-0.5)),"")</f>
        <v/>
      </c>
      <c r="AM12" s="20" t="str">
        <f>IF(AM6&lt;&gt;"",AM10/((1+Comparison!$B$9)^(AM6-0.5)),"")</f>
        <v/>
      </c>
      <c r="AN12" s="20" t="str">
        <f>IF(AN6&lt;&gt;"",AN10/((1+Comparison!$B$9)^(AN6-0.5)),"")</f>
        <v/>
      </c>
      <c r="AO12" s="20" t="str">
        <f>IF(AO6&lt;&gt;"",AO10/((1+Comparison!$B$9)^(AO6-0.5)),"")</f>
        <v/>
      </c>
      <c r="AP12" s="20" t="str">
        <f>IF(AP6&lt;&gt;"",AP10/((1+Comparison!$B$9)^(AP6-0.5)),"")</f>
        <v/>
      </c>
      <c r="AQ12" s="20" t="str">
        <f>IF(AQ6&lt;&gt;"",AQ10/((1+Comparison!$B$9)^(AQ6-0.5)),"")</f>
        <v/>
      </c>
      <c r="AR12" s="20" t="str">
        <f>IF(AR6&lt;&gt;"",AR10/((1+Comparison!$B$9)^(AR6-0.5)),"")</f>
        <v/>
      </c>
      <c r="AS12" s="20" t="str">
        <f>IF(AS6&lt;&gt;"",AS10/((1+Comparison!$B$9)^(AS6-0.5)),"")</f>
        <v/>
      </c>
      <c r="AT12" s="20" t="str">
        <f>IF(AT6&lt;&gt;"",AT10/((1+Comparison!$B$9)^(AT6-0.5)),"")</f>
        <v/>
      </c>
      <c r="AU12" s="20" t="str">
        <f>IF(AU6&lt;&gt;"",AU10/((1+Comparison!$B$9)^(AU6-0.5)),"")</f>
        <v/>
      </c>
    </row>
    <row r="13" spans="1:47" x14ac:dyDescent="0.35">
      <c r="A13" s="23" t="s">
        <v>22</v>
      </c>
      <c r="B13" s="60"/>
      <c r="C13" t="s">
        <v>2</v>
      </c>
      <c r="D13" s="6"/>
      <c r="F13" s="13" t="s">
        <v>33</v>
      </c>
      <c r="G13" s="18">
        <f>IF(G6&lt;&gt;"",G12,"")</f>
        <v>-200000</v>
      </c>
      <c r="H13" s="18">
        <f t="shared" ref="H13:AU13" si="2">IF(H6&lt;&gt;"",G13+H12,"")</f>
        <v>-274156.81559956429</v>
      </c>
      <c r="I13" s="18">
        <f t="shared" si="2"/>
        <v>-347373.10573298775</v>
      </c>
      <c r="J13" s="18">
        <f t="shared" si="2"/>
        <v>-419660.79901593854</v>
      </c>
      <c r="K13" s="18">
        <f t="shared" si="2"/>
        <v>-491031.67277432507</v>
      </c>
      <c r="L13" s="18">
        <f t="shared" si="2"/>
        <v>-561497.35496309306</v>
      </c>
      <c r="M13" s="18">
        <f t="shared" si="2"/>
        <v>-631069.32606068638</v>
      </c>
      <c r="N13" s="18">
        <f t="shared" si="2"/>
        <v>-699758.920939481</v>
      </c>
      <c r="O13" s="18">
        <f t="shared" si="2"/>
        <v>-767577.33071249584</v>
      </c>
      <c r="P13" s="18">
        <f t="shared" si="2"/>
        <v>-834535.60455668217</v>
      </c>
      <c r="Q13" s="18">
        <f t="shared" si="2"/>
        <v>-900644.65151308861</v>
      </c>
      <c r="R13" s="18" t="str">
        <f t="shared" si="2"/>
        <v/>
      </c>
      <c r="S13" s="18" t="str">
        <f t="shared" si="2"/>
        <v/>
      </c>
      <c r="T13" s="18" t="str">
        <f t="shared" si="2"/>
        <v/>
      </c>
      <c r="U13" s="18" t="str">
        <f t="shared" si="2"/>
        <v/>
      </c>
      <c r="V13" s="18" t="str">
        <f t="shared" si="2"/>
        <v/>
      </c>
      <c r="W13" s="18" t="str">
        <f t="shared" si="2"/>
        <v/>
      </c>
      <c r="X13" s="18" t="str">
        <f t="shared" si="2"/>
        <v/>
      </c>
      <c r="Y13" s="18" t="str">
        <f t="shared" si="2"/>
        <v/>
      </c>
      <c r="Z13" s="18" t="str">
        <f t="shared" si="2"/>
        <v/>
      </c>
      <c r="AA13" s="18" t="str">
        <f t="shared" si="2"/>
        <v/>
      </c>
      <c r="AB13" s="18" t="str">
        <f t="shared" si="2"/>
        <v/>
      </c>
      <c r="AC13" s="18" t="str">
        <f t="shared" si="2"/>
        <v/>
      </c>
      <c r="AD13" s="18" t="str">
        <f t="shared" si="2"/>
        <v/>
      </c>
      <c r="AE13" s="18" t="str">
        <f t="shared" si="2"/>
        <v/>
      </c>
      <c r="AF13" s="18" t="str">
        <f t="shared" si="2"/>
        <v/>
      </c>
      <c r="AG13" s="18" t="str">
        <f t="shared" si="2"/>
        <v/>
      </c>
      <c r="AH13" s="18" t="str">
        <f t="shared" si="2"/>
        <v/>
      </c>
      <c r="AI13" s="18" t="str">
        <f t="shared" si="2"/>
        <v/>
      </c>
      <c r="AJ13" s="18" t="str">
        <f t="shared" si="2"/>
        <v/>
      </c>
      <c r="AK13" s="18" t="str">
        <f t="shared" si="2"/>
        <v/>
      </c>
      <c r="AL13" s="18" t="str">
        <f t="shared" si="2"/>
        <v/>
      </c>
      <c r="AM13" s="18" t="str">
        <f t="shared" si="2"/>
        <v/>
      </c>
      <c r="AN13" s="18" t="str">
        <f t="shared" si="2"/>
        <v/>
      </c>
      <c r="AO13" s="18" t="str">
        <f t="shared" si="2"/>
        <v/>
      </c>
      <c r="AP13" s="18" t="str">
        <f t="shared" si="2"/>
        <v/>
      </c>
      <c r="AQ13" s="18" t="str">
        <f t="shared" si="2"/>
        <v/>
      </c>
      <c r="AR13" s="18" t="str">
        <f t="shared" si="2"/>
        <v/>
      </c>
      <c r="AS13" s="18" t="str">
        <f t="shared" si="2"/>
        <v/>
      </c>
      <c r="AT13" s="18" t="str">
        <f t="shared" si="2"/>
        <v/>
      </c>
      <c r="AU13" s="18" t="str">
        <f t="shared" si="2"/>
        <v/>
      </c>
    </row>
    <row r="14" spans="1:47" x14ac:dyDescent="0.35">
      <c r="A14" s="1" t="s">
        <v>87</v>
      </c>
    </row>
    <row r="15" spans="1:47" x14ac:dyDescent="0.35">
      <c r="A15" s="11" t="s">
        <v>4</v>
      </c>
      <c r="B15" s="64">
        <v>1.258</v>
      </c>
      <c r="C15" t="s">
        <v>6</v>
      </c>
      <c r="D15" t="s">
        <v>84</v>
      </c>
      <c r="F15" s="14" t="s">
        <v>47</v>
      </c>
      <c r="G15" s="15">
        <f>SUM(G12:AU12)</f>
        <v>-900644.65151308861</v>
      </c>
    </row>
    <row r="16" spans="1:47" x14ac:dyDescent="0.35">
      <c r="A16" s="11" t="s">
        <v>5</v>
      </c>
      <c r="B16" s="64">
        <v>0.39100000000000001</v>
      </c>
      <c r="C16" t="s">
        <v>7</v>
      </c>
      <c r="D16" t="s">
        <v>85</v>
      </c>
      <c r="F16" s="16" t="s">
        <v>50</v>
      </c>
      <c r="G16" s="16"/>
    </row>
    <row r="17" spans="1:47" x14ac:dyDescent="0.35">
      <c r="A17" s="11" t="s">
        <v>13</v>
      </c>
      <c r="B17" s="60">
        <v>5000</v>
      </c>
      <c r="C17" t="s">
        <v>15</v>
      </c>
      <c r="D17" t="s">
        <v>17</v>
      </c>
      <c r="F17" s="16" t="s">
        <v>48</v>
      </c>
      <c r="G17" s="17">
        <f>G10</f>
        <v>-200000</v>
      </c>
    </row>
    <row r="18" spans="1:47" x14ac:dyDescent="0.35">
      <c r="A18" s="11" t="s">
        <v>14</v>
      </c>
      <c r="B18" s="64">
        <v>0.2</v>
      </c>
      <c r="C18" t="s">
        <v>16</v>
      </c>
      <c r="D18" t="s">
        <v>38</v>
      </c>
      <c r="F18" s="13" t="s">
        <v>49</v>
      </c>
      <c r="G18" s="18">
        <f>G15-G17</f>
        <v>-700644.65151308861</v>
      </c>
    </row>
    <row r="19" spans="1:47" x14ac:dyDescent="0.35">
      <c r="A19" s="23" t="s">
        <v>23</v>
      </c>
      <c r="B19" s="64"/>
      <c r="C19" t="s">
        <v>16</v>
      </c>
      <c r="D19" s="6"/>
    </row>
    <row r="20" spans="1:47" x14ac:dyDescent="0.35">
      <c r="A20" s="23" t="s">
        <v>24</v>
      </c>
      <c r="B20" s="64"/>
      <c r="C20" t="s">
        <v>16</v>
      </c>
      <c r="D20" s="6"/>
    </row>
    <row r="21" spans="1:47" x14ac:dyDescent="0.35">
      <c r="A21" s="24" t="s">
        <v>25</v>
      </c>
      <c r="B21" s="65"/>
      <c r="C21" s="13" t="s">
        <v>16</v>
      </c>
      <c r="D21" s="25"/>
    </row>
    <row r="22" spans="1:47" ht="18.5" x14ac:dyDescent="0.45">
      <c r="A22" s="5"/>
    </row>
    <row r="23" spans="1:47" x14ac:dyDescent="0.35">
      <c r="A23" s="7" t="s">
        <v>54</v>
      </c>
      <c r="B23" s="6"/>
      <c r="C23" s="6"/>
      <c r="D23" s="6"/>
    </row>
    <row r="24" spans="1:47" x14ac:dyDescent="0.35">
      <c r="A24" s="6" t="s">
        <v>73</v>
      </c>
      <c r="B24" s="6"/>
      <c r="C24" s="6"/>
      <c r="D24" s="6"/>
    </row>
    <row r="25" spans="1:47" x14ac:dyDescent="0.35">
      <c r="A25" s="8" t="s">
        <v>36</v>
      </c>
      <c r="B25" s="8" t="s">
        <v>8</v>
      </c>
      <c r="C25" s="8" t="s">
        <v>9</v>
      </c>
      <c r="D25" s="8" t="s">
        <v>10</v>
      </c>
      <c r="F25" s="8"/>
      <c r="G25" s="9" t="s">
        <v>52</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x14ac:dyDescent="0.35">
      <c r="A26" s="1" t="s">
        <v>86</v>
      </c>
      <c r="F26" s="8" t="s">
        <v>51</v>
      </c>
      <c r="G26" s="9">
        <f t="shared" ref="G26:AU26" si="3">G6</f>
        <v>0</v>
      </c>
      <c r="H26" s="9">
        <f t="shared" si="3"/>
        <v>1</v>
      </c>
      <c r="I26" s="9">
        <f t="shared" si="3"/>
        <v>2</v>
      </c>
      <c r="J26" s="9">
        <f t="shared" si="3"/>
        <v>3</v>
      </c>
      <c r="K26" s="9">
        <f t="shared" si="3"/>
        <v>4</v>
      </c>
      <c r="L26" s="9">
        <f t="shared" si="3"/>
        <v>5</v>
      </c>
      <c r="M26" s="9">
        <f t="shared" si="3"/>
        <v>6</v>
      </c>
      <c r="N26" s="9">
        <f t="shared" si="3"/>
        <v>7</v>
      </c>
      <c r="O26" s="9">
        <f t="shared" si="3"/>
        <v>8</v>
      </c>
      <c r="P26" s="9">
        <f t="shared" si="3"/>
        <v>9</v>
      </c>
      <c r="Q26" s="9">
        <f t="shared" si="3"/>
        <v>10</v>
      </c>
      <c r="R26" s="9" t="str">
        <f t="shared" si="3"/>
        <v/>
      </c>
      <c r="S26" s="9" t="str">
        <f t="shared" si="3"/>
        <v/>
      </c>
      <c r="T26" s="9" t="str">
        <f t="shared" si="3"/>
        <v/>
      </c>
      <c r="U26" s="9" t="str">
        <f t="shared" si="3"/>
        <v/>
      </c>
      <c r="V26" s="9" t="str">
        <f t="shared" si="3"/>
        <v/>
      </c>
      <c r="W26" s="9" t="str">
        <f t="shared" si="3"/>
        <v/>
      </c>
      <c r="X26" s="9" t="str">
        <f t="shared" si="3"/>
        <v/>
      </c>
      <c r="Y26" s="9" t="str">
        <f t="shared" si="3"/>
        <v/>
      </c>
      <c r="Z26" s="9" t="str">
        <f t="shared" si="3"/>
        <v/>
      </c>
      <c r="AA26" s="9" t="str">
        <f t="shared" si="3"/>
        <v/>
      </c>
      <c r="AB26" s="9" t="str">
        <f t="shared" si="3"/>
        <v/>
      </c>
      <c r="AC26" s="9" t="str">
        <f t="shared" si="3"/>
        <v/>
      </c>
      <c r="AD26" s="9" t="str">
        <f t="shared" si="3"/>
        <v/>
      </c>
      <c r="AE26" s="9" t="str">
        <f t="shared" si="3"/>
        <v/>
      </c>
      <c r="AF26" s="9" t="str">
        <f t="shared" si="3"/>
        <v/>
      </c>
      <c r="AG26" s="9" t="str">
        <f t="shared" si="3"/>
        <v/>
      </c>
      <c r="AH26" s="9" t="str">
        <f t="shared" si="3"/>
        <v/>
      </c>
      <c r="AI26" s="9" t="str">
        <f t="shared" si="3"/>
        <v/>
      </c>
      <c r="AJ26" s="9" t="str">
        <f t="shared" si="3"/>
        <v/>
      </c>
      <c r="AK26" s="9" t="str">
        <f t="shared" si="3"/>
        <v/>
      </c>
      <c r="AL26" s="9" t="str">
        <f t="shared" si="3"/>
        <v/>
      </c>
      <c r="AM26" s="9" t="str">
        <f t="shared" si="3"/>
        <v/>
      </c>
      <c r="AN26" s="9" t="str">
        <f t="shared" si="3"/>
        <v/>
      </c>
      <c r="AO26" s="9" t="str">
        <f t="shared" si="3"/>
        <v/>
      </c>
      <c r="AP26" s="9" t="str">
        <f t="shared" si="3"/>
        <v/>
      </c>
      <c r="AQ26" s="9" t="str">
        <f t="shared" si="3"/>
        <v/>
      </c>
      <c r="AR26" s="9" t="str">
        <f t="shared" si="3"/>
        <v/>
      </c>
      <c r="AS26" s="9" t="str">
        <f t="shared" si="3"/>
        <v/>
      </c>
      <c r="AT26" s="9" t="str">
        <f t="shared" si="3"/>
        <v/>
      </c>
      <c r="AU26" s="9" t="str">
        <f t="shared" si="3"/>
        <v/>
      </c>
    </row>
    <row r="27" spans="1:47" x14ac:dyDescent="0.35">
      <c r="A27" s="11" t="s">
        <v>1</v>
      </c>
      <c r="B27" s="60">
        <v>553000</v>
      </c>
      <c r="C27" t="s">
        <v>2</v>
      </c>
      <c r="F27" t="s">
        <v>28</v>
      </c>
      <c r="G27" s="2">
        <f>-SUM(B27,B29,B31:B33)</f>
        <v>-558000</v>
      </c>
      <c r="H27" t="str">
        <f>IF(COLUMN()-7=Comparison!$B$7,-($B27*$B28+$B29*$B30),"")</f>
        <v/>
      </c>
      <c r="I27" t="str">
        <f>IF(COLUMN()-7=Comparison!$B$7,-($B27*$B28+$B29*$B30),"")</f>
        <v/>
      </c>
      <c r="J27" t="str">
        <f>IF(COLUMN()-7=Comparison!$B$7,-($B27*$B28+$B29*$B30),"")</f>
        <v/>
      </c>
      <c r="K27" t="str">
        <f>IF(COLUMN()-7=Comparison!$B$7,-($B27*$B28+$B29*$B30),"")</f>
        <v/>
      </c>
      <c r="L27" t="str">
        <f>IF(COLUMN()-7=Comparison!$B$7,-($B27*$B28+$B29*$B30),"")</f>
        <v/>
      </c>
      <c r="M27" t="str">
        <f>IF(COLUMN()-7=Comparison!$B$7,-($B27*$B28+$B29*$B30),"")</f>
        <v/>
      </c>
      <c r="N27" t="str">
        <f>IF(COLUMN()-7=Comparison!$B$7,-($B27*$B28+$B29*$B30),"")</f>
        <v/>
      </c>
      <c r="O27" t="str">
        <f>IF(COLUMN()-7=Comparison!$B$7,-($B27*$B28+$B29*$B30),"")</f>
        <v/>
      </c>
      <c r="P27" t="str">
        <f>IF(COLUMN()-7=Comparison!$B$7,-($B27*$B28+$B29*$B30),"")</f>
        <v/>
      </c>
      <c r="Q27">
        <f>IF(COLUMN()-7=Comparison!$B$7,-($B27*$B28+$B29*$B30),"")</f>
        <v>0</v>
      </c>
      <c r="R27" t="str">
        <f>IF(COLUMN()-7=Comparison!$B$7,-($B27*$B28+$B29*$B30),"")</f>
        <v/>
      </c>
      <c r="S27" t="str">
        <f>IF(COLUMN()-7=Comparison!$B$7,-($B27*$B28+$B29*$B30),"")</f>
        <v/>
      </c>
      <c r="T27" t="str">
        <f>IF(COLUMN()-7=Comparison!$B$7,-($B27*$B28+$B29*$B30),"")</f>
        <v/>
      </c>
      <c r="U27" t="str">
        <f>IF(COLUMN()-7=Comparison!$B$7,-($B27*$B28+$B29*$B30),"")</f>
        <v/>
      </c>
      <c r="V27" t="str">
        <f>IF(COLUMN()-7=Comparison!$B$7,-($B27*$B28+$B29*$B30),"")</f>
        <v/>
      </c>
      <c r="W27" t="str">
        <f>IF(COLUMN()-7=Comparison!$B$7,-($B27*$B28+$B29*$B30),"")</f>
        <v/>
      </c>
      <c r="X27" t="str">
        <f>IF(COLUMN()-7=Comparison!$B$7,-($B27*$B28+$B29*$B30),"")</f>
        <v/>
      </c>
      <c r="Y27" t="str">
        <f>IF(COLUMN()-7=Comparison!$B$7,-($B27*$B28+$B29*$B30),"")</f>
        <v/>
      </c>
      <c r="Z27" t="str">
        <f>IF(COLUMN()-7=Comparison!$B$7,-($B27*$B28+$B29*$B30),"")</f>
        <v/>
      </c>
      <c r="AA27" t="str">
        <f>IF(COLUMN()-7=Comparison!$B$7,-($B27*$B28+$B29*$B30),"")</f>
        <v/>
      </c>
      <c r="AB27" t="str">
        <f>IF(COLUMN()-7=Comparison!$B$7,-($B27*$B28+$B29*$B30),"")</f>
        <v/>
      </c>
      <c r="AC27" t="str">
        <f>IF(COLUMN()-7=Comparison!$B$7,-($B27*$B28+$B29*$B30),"")</f>
        <v/>
      </c>
      <c r="AD27" t="str">
        <f>IF(COLUMN()-7=Comparison!$B$7,-($B27*$B28+$B29*$B30),"")</f>
        <v/>
      </c>
      <c r="AE27" t="str">
        <f>IF(COLUMN()-7=Comparison!$B$7,-($B27*$B28+$B29*$B30),"")</f>
        <v/>
      </c>
      <c r="AF27" t="str">
        <f>IF(COLUMN()-7=Comparison!$B$7,-($B27*$B28+$B29*$B30),"")</f>
        <v/>
      </c>
      <c r="AG27" t="str">
        <f>IF(COLUMN()-7=Comparison!$B$7,-($B27*$B28+$B29*$B30),"")</f>
        <v/>
      </c>
      <c r="AH27" t="str">
        <f>IF(COLUMN()-7=Comparison!$B$7,-($B27*$B28+$B29*$B30),"")</f>
        <v/>
      </c>
      <c r="AI27" t="str">
        <f>IF(COLUMN()-7=Comparison!$B$7,-($B27*$B28+$B29*$B30),"")</f>
        <v/>
      </c>
      <c r="AJ27" t="str">
        <f>IF(COLUMN()-7=Comparison!$B$7,-($B27*$B28+$B29*$B30),"")</f>
        <v/>
      </c>
      <c r="AK27" t="str">
        <f>IF(COLUMN()-7=Comparison!$B$7,-($B27*$B28+$B29*$B30),"")</f>
        <v/>
      </c>
      <c r="AL27" t="str">
        <f>IF(COLUMN()-7=Comparison!$B$7,-($B27*$B28+$B29*$B30),"")</f>
        <v/>
      </c>
      <c r="AM27" t="str">
        <f>IF(COLUMN()-7=Comparison!$B$7,-($B27*$B28+$B29*$B30),"")</f>
        <v/>
      </c>
      <c r="AN27" t="str">
        <f>IF(COLUMN()-7=Comparison!$B$7,-($B27*$B28+$B29*$B30),"")</f>
        <v/>
      </c>
      <c r="AO27" t="str">
        <f>IF(COLUMN()-7=Comparison!$B$7,-($B27*$B28+$B29*$B30),"")</f>
        <v/>
      </c>
      <c r="AP27" t="str">
        <f>IF(COLUMN()-7=Comparison!$B$7,-($B27*$B28+$B29*$B30),"")</f>
        <v/>
      </c>
      <c r="AQ27" t="str">
        <f>IF(COLUMN()-7=Comparison!$B$7,-($B27*$B28+$B29*$B30),"")</f>
        <v/>
      </c>
      <c r="AR27" t="str">
        <f>IF(COLUMN()-7=Comparison!$B$7,-($B27*$B28+$B29*$B30),"")</f>
        <v/>
      </c>
      <c r="AS27" t="str">
        <f>IF(COLUMN()-7=Comparison!$B$7,-($B27*$B28+$B29*$B30),"")</f>
        <v/>
      </c>
      <c r="AT27" t="str">
        <f>IF(COLUMN()-7=Comparison!$B$7,-($B27*$B28+$B29*$B30),"")</f>
        <v/>
      </c>
      <c r="AU27" t="str">
        <f>IF(COLUMN()-7=Comparison!$B$7,-($B27*$B28+$B29*$B30),"")</f>
        <v/>
      </c>
    </row>
    <row r="28" spans="1:47" x14ac:dyDescent="0.35">
      <c r="A28" s="11" t="s">
        <v>26</v>
      </c>
      <c r="B28" s="63">
        <v>0</v>
      </c>
      <c r="C28" t="s">
        <v>18</v>
      </c>
      <c r="F28" t="s">
        <v>29</v>
      </c>
      <c r="G28" s="2"/>
      <c r="H28" s="2">
        <f>IF(H26&lt;&gt;"",-((SUM($B38:$B41)+$B35*$B36)*Comparison!$B$8+$B37)*((1+Comparison!$B$10)^H26),"")</f>
        <v>-32647.119999999999</v>
      </c>
      <c r="I28" s="2">
        <f>IF(I26&lt;&gt;"",-((SUM($B38:$B41)+$B35*$B36)*Comparison!$B$8+$B37)*((1+Comparison!$B$10)^I26),"")</f>
        <v>-33038.885439999998</v>
      </c>
      <c r="J28" s="2">
        <f>IF(J26&lt;&gt;"",-((SUM($B38:$B41)+$B35*$B36)*Comparison!$B$8+$B37)*((1+Comparison!$B$10)^J26),"")</f>
        <v>-33435.35206528</v>
      </c>
      <c r="K28" s="2">
        <f>IF(K26&lt;&gt;"",-((SUM($B38:$B41)+$B35*$B36)*Comparison!$B$8+$B37)*((1+Comparison!$B$10)^K26),"")</f>
        <v>-33836.576290063356</v>
      </c>
      <c r="L28" s="2">
        <f>IF(L26&lt;&gt;"",-((SUM($B38:$B41)+$B35*$B36)*Comparison!$B$8+$B37)*((1+Comparison!$B$10)^L26),"")</f>
        <v>-34242.61520554412</v>
      </c>
      <c r="M28" s="2">
        <f>IF(M26&lt;&gt;"",-((SUM($B38:$B41)+$B35*$B36)*Comparison!$B$8+$B37)*((1+Comparison!$B$10)^M26),"")</f>
        <v>-34653.526588010645</v>
      </c>
      <c r="N28" s="2">
        <f>IF(N26&lt;&gt;"",-((SUM($B38:$B41)+$B35*$B36)*Comparison!$B$8+$B37)*((1+Comparison!$B$10)^N26),"")</f>
        <v>-35069.368907066775</v>
      </c>
      <c r="O28" s="2">
        <f>IF(O26&lt;&gt;"",-((SUM($B38:$B41)+$B35*$B36)*Comparison!$B$8+$B37)*((1+Comparison!$B$10)^O26),"")</f>
        <v>-35490.201333951576</v>
      </c>
      <c r="P28" s="2">
        <f>IF(P26&lt;&gt;"",-((SUM($B38:$B41)+$B35*$B36)*Comparison!$B$8+$B37)*((1+Comparison!$B$10)^P26),"")</f>
        <v>-35916.083749958991</v>
      </c>
      <c r="Q28" s="2">
        <f>IF(Q26&lt;&gt;"",-((SUM($B38:$B41)+$B35*$B36)*Comparison!$B$8+$B37)*((1+Comparison!$B$10)^Q26),"")</f>
        <v>-36347.0767549585</v>
      </c>
      <c r="R28" s="2" t="str">
        <f>IF(R26&lt;&gt;"",-((SUM($B38:$B41)+$B35*$B36)*Comparison!$B$8+$B37)*((1+Comparison!$B$10)^R26),"")</f>
        <v/>
      </c>
      <c r="S28" s="2" t="str">
        <f>IF(S26&lt;&gt;"",-((SUM($B38:$B41)+$B35*$B36)*Comparison!$B$8+$B37)*((1+Comparison!$B$10)^S26),"")</f>
        <v/>
      </c>
      <c r="T28" s="2" t="str">
        <f>IF(T26&lt;&gt;"",-((SUM($B38:$B41)+$B35*$B36)*Comparison!$B$8+$B37)*((1+Comparison!$B$10)^T26),"")</f>
        <v/>
      </c>
      <c r="U28" s="2" t="str">
        <f>IF(U26&lt;&gt;"",-((SUM($B38:$B41)+$B35*$B36)*Comparison!$B$8+$B37)*((1+Comparison!$B$10)^U26),"")</f>
        <v/>
      </c>
      <c r="V28" s="2" t="str">
        <f>IF(V26&lt;&gt;"",-((SUM($B38:$B41)+$B35*$B36)*Comparison!$B$8+$B37)*((1+Comparison!$B$10)^V26),"")</f>
        <v/>
      </c>
      <c r="W28" s="2" t="str">
        <f>IF(W26&lt;&gt;"",-((SUM($B38:$B41)+$B35*$B36)*Comparison!$B$8+$B37)*((1+Comparison!$B$10)^W26),"")</f>
        <v/>
      </c>
      <c r="X28" s="2" t="str">
        <f>IF(X26&lt;&gt;"",-((SUM($B38:$B41)+$B35*$B36)*Comparison!$B$8+$B37)*((1+Comparison!$B$10)^X26),"")</f>
        <v/>
      </c>
      <c r="Y28" s="2" t="str">
        <f>IF(Y26&lt;&gt;"",-((SUM($B38:$B41)+$B35*$B36)*Comparison!$B$8+$B37)*((1+Comparison!$B$10)^Y26),"")</f>
        <v/>
      </c>
      <c r="Z28" s="2" t="str">
        <f>IF(Z26&lt;&gt;"",-((SUM($B38:$B41)+$B35*$B36)*Comparison!$B$8+$B37)*((1+Comparison!$B$10)^Z26),"")</f>
        <v/>
      </c>
      <c r="AA28" s="2" t="str">
        <f>IF(AA26&lt;&gt;"",-((SUM($B38:$B41)+$B35*$B36)*Comparison!$B$8+$B37)*((1+Comparison!$B$10)^AA26),"")</f>
        <v/>
      </c>
      <c r="AB28" s="2" t="str">
        <f>IF(AB26&lt;&gt;"",-((SUM($B38:$B41)+$B35*$B36)*Comparison!$B$8+$B37)*((1+Comparison!$B$10)^AB26),"")</f>
        <v/>
      </c>
      <c r="AC28" s="2" t="str">
        <f>IF(AC26&lt;&gt;"",-((SUM($B38:$B41)+$B35*$B36)*Comparison!$B$8+$B37)*((1+Comparison!$B$10)^AC26),"")</f>
        <v/>
      </c>
      <c r="AD28" s="2" t="str">
        <f>IF(AD26&lt;&gt;"",-((SUM($B38:$B41)+$B35*$B36)*Comparison!$B$8+$B37)*((1+Comparison!$B$10)^AD26),"")</f>
        <v/>
      </c>
      <c r="AE28" s="2" t="str">
        <f>IF(AE26&lt;&gt;"",-((SUM($B38:$B41)+$B35*$B36)*Comparison!$B$8+$B37)*((1+Comparison!$B$10)^AE26),"")</f>
        <v/>
      </c>
      <c r="AF28" s="2" t="str">
        <f>IF(AF26&lt;&gt;"",-((SUM($B38:$B41)+$B35*$B36)*Comparison!$B$8+$B37)*((1+Comparison!$B$10)^AF26),"")</f>
        <v/>
      </c>
      <c r="AG28" s="2" t="str">
        <f>IF(AG26&lt;&gt;"",-((SUM($B38:$B41)+$B35*$B36)*Comparison!$B$8+$B37)*((1+Comparison!$B$10)^AG26),"")</f>
        <v/>
      </c>
      <c r="AH28" s="2" t="str">
        <f>IF(AH26&lt;&gt;"",-((SUM($B38:$B41)+$B35*$B36)*Comparison!$B$8+$B37)*((1+Comparison!$B$10)^AH26),"")</f>
        <v/>
      </c>
      <c r="AI28" s="2" t="str">
        <f>IF(AI26&lt;&gt;"",-((SUM($B38:$B41)+$B35*$B36)*Comparison!$B$8+$B37)*((1+Comparison!$B$10)^AI26),"")</f>
        <v/>
      </c>
      <c r="AJ28" s="2" t="str">
        <f>IF(AJ26&lt;&gt;"",-((SUM($B38:$B41)+$B35*$B36)*Comparison!$B$8+$B37)*((1+Comparison!$B$10)^AJ26),"")</f>
        <v/>
      </c>
      <c r="AK28" s="2" t="str">
        <f>IF(AK26&lt;&gt;"",-((SUM($B38:$B41)+$B35*$B36)*Comparison!$B$8+$B37)*((1+Comparison!$B$10)^AK26),"")</f>
        <v/>
      </c>
      <c r="AL28" s="2" t="str">
        <f>IF(AL26&lt;&gt;"",-((SUM($B38:$B41)+$B35*$B36)*Comparison!$B$8+$B37)*((1+Comparison!$B$10)^AL26),"")</f>
        <v/>
      </c>
      <c r="AM28" s="2" t="str">
        <f>IF(AM26&lt;&gt;"",-((SUM($B38:$B41)+$B35*$B36)*Comparison!$B$8+$B37)*((1+Comparison!$B$10)^AM26),"")</f>
        <v/>
      </c>
      <c r="AN28" s="2" t="str">
        <f>IF(AN26&lt;&gt;"",-((SUM($B38:$B41)+$B35*$B36)*Comparison!$B$8+$B37)*((1+Comparison!$B$10)^AN26),"")</f>
        <v/>
      </c>
      <c r="AO28" s="2" t="str">
        <f>IF(AO26&lt;&gt;"",-((SUM($B38:$B41)+$B35*$B36)*Comparison!$B$8+$B37)*((1+Comparison!$B$10)^AO26),"")</f>
        <v/>
      </c>
      <c r="AP28" s="2" t="str">
        <f>IF(AP26&lt;&gt;"",-((SUM($B38:$B41)+$B35*$B36)*Comparison!$B$8+$B37)*((1+Comparison!$B$10)^AP26),"")</f>
        <v/>
      </c>
      <c r="AQ28" s="2" t="str">
        <f>IF(AQ26&lt;&gt;"",-((SUM($B38:$B41)+$B35*$B36)*Comparison!$B$8+$B37)*((1+Comparison!$B$10)^AQ26),"")</f>
        <v/>
      </c>
      <c r="AR28" s="2" t="str">
        <f>IF(AR26&lt;&gt;"",-((SUM($B38:$B41)+$B35*$B36)*Comparison!$B$8+$B37)*((1+Comparison!$B$10)^AR26),"")</f>
        <v/>
      </c>
      <c r="AS28" s="2" t="str">
        <f>IF(AS26&lt;&gt;"",-((SUM($B38:$B41)+$B35*$B36)*Comparison!$B$8+$B37)*((1+Comparison!$B$10)^AS26),"")</f>
        <v/>
      </c>
      <c r="AT28" s="2" t="str">
        <f>IF(AT26&lt;&gt;"",-((SUM($B38:$B41)+$B35*$B36)*Comparison!$B$8+$B37)*((1+Comparison!$B$10)^AT26),"")</f>
        <v/>
      </c>
      <c r="AU28" s="2" t="str">
        <f>IF(AU26&lt;&gt;"",-((SUM($B38:$B41)+$B35*$B36)*Comparison!$B$8+$B37)*((1+Comparison!$B$10)^AU26),"")</f>
        <v/>
      </c>
    </row>
    <row r="29" spans="1:47" x14ac:dyDescent="0.35">
      <c r="A29" s="11" t="s">
        <v>19</v>
      </c>
      <c r="B29" s="60">
        <v>5000</v>
      </c>
      <c r="C29" t="s">
        <v>2</v>
      </c>
      <c r="F29" t="s">
        <v>35</v>
      </c>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spans="1:47" x14ac:dyDescent="0.35">
      <c r="A30" s="11" t="s">
        <v>27</v>
      </c>
      <c r="B30" s="63">
        <v>0</v>
      </c>
      <c r="C30" t="s">
        <v>18</v>
      </c>
      <c r="F30" s="1" t="s">
        <v>30</v>
      </c>
      <c r="G30" s="4">
        <f>IF(G26&lt;&gt;"",SUM(G27:G29),"")</f>
        <v>-558000</v>
      </c>
      <c r="H30" s="4">
        <f t="shared" ref="H30" si="4">IF(H26&lt;&gt;"",SUM(H27:H29),"")</f>
        <v>-32647.119999999999</v>
      </c>
      <c r="I30" s="4">
        <f t="shared" ref="I30" si="5">IF(I26&lt;&gt;"",SUM(I27:I29),"")</f>
        <v>-33038.885439999998</v>
      </c>
      <c r="J30" s="4">
        <f t="shared" ref="J30" si="6">IF(J26&lt;&gt;"",SUM(J27:J29),"")</f>
        <v>-33435.35206528</v>
      </c>
      <c r="K30" s="4">
        <f t="shared" ref="K30" si="7">IF(K26&lt;&gt;"",SUM(K27:K29),"")</f>
        <v>-33836.576290063356</v>
      </c>
      <c r="L30" s="4">
        <f t="shared" ref="L30" si="8">IF(L26&lt;&gt;"",SUM(L27:L29),"")</f>
        <v>-34242.61520554412</v>
      </c>
      <c r="M30" s="4">
        <f t="shared" ref="M30" si="9">IF(M26&lt;&gt;"",SUM(M27:M29),"")</f>
        <v>-34653.526588010645</v>
      </c>
      <c r="N30" s="4">
        <f t="shared" ref="N30" si="10">IF(N26&lt;&gt;"",SUM(N27:N29),"")</f>
        <v>-35069.368907066775</v>
      </c>
      <c r="O30" s="4">
        <f t="shared" ref="O30" si="11">IF(O26&lt;&gt;"",SUM(O27:O29),"")</f>
        <v>-35490.201333951576</v>
      </c>
      <c r="P30" s="4">
        <f t="shared" ref="P30" si="12">IF(P26&lt;&gt;"",SUM(P27:P29),"")</f>
        <v>-35916.083749958991</v>
      </c>
      <c r="Q30" s="4">
        <f t="shared" ref="Q30" si="13">IF(Q26&lt;&gt;"",SUM(Q27:Q29),"")</f>
        <v>-36347.0767549585</v>
      </c>
      <c r="R30" s="4" t="str">
        <f t="shared" ref="R30" si="14">IF(R26&lt;&gt;"",SUM(R27:R29),"")</f>
        <v/>
      </c>
      <c r="S30" s="4" t="str">
        <f t="shared" ref="S30" si="15">IF(S26&lt;&gt;"",SUM(S27:S29),"")</f>
        <v/>
      </c>
      <c r="T30" s="4" t="str">
        <f t="shared" ref="T30" si="16">IF(T26&lt;&gt;"",SUM(T27:T29),"")</f>
        <v/>
      </c>
      <c r="U30" s="4" t="str">
        <f t="shared" ref="U30" si="17">IF(U26&lt;&gt;"",SUM(U27:U29),"")</f>
        <v/>
      </c>
      <c r="V30" s="4" t="str">
        <f t="shared" ref="V30" si="18">IF(V26&lt;&gt;"",SUM(V27:V29),"")</f>
        <v/>
      </c>
      <c r="W30" s="4" t="str">
        <f t="shared" ref="W30" si="19">IF(W26&lt;&gt;"",SUM(W27:W29),"")</f>
        <v/>
      </c>
      <c r="X30" s="4" t="str">
        <f t="shared" ref="X30" si="20">IF(X26&lt;&gt;"",SUM(X27:X29),"")</f>
        <v/>
      </c>
      <c r="Y30" s="4" t="str">
        <f t="shared" ref="Y30" si="21">IF(Y26&lt;&gt;"",SUM(Y27:Y29),"")</f>
        <v/>
      </c>
      <c r="Z30" s="4" t="str">
        <f t="shared" ref="Z30" si="22">IF(Z26&lt;&gt;"",SUM(Z27:Z29),"")</f>
        <v/>
      </c>
      <c r="AA30" s="4" t="str">
        <f t="shared" ref="AA30" si="23">IF(AA26&lt;&gt;"",SUM(AA27:AA29),"")</f>
        <v/>
      </c>
      <c r="AB30" s="4" t="str">
        <f t="shared" ref="AB30" si="24">IF(AB26&lt;&gt;"",SUM(AB27:AB29),"")</f>
        <v/>
      </c>
      <c r="AC30" s="4" t="str">
        <f t="shared" ref="AC30" si="25">IF(AC26&lt;&gt;"",SUM(AC27:AC29),"")</f>
        <v/>
      </c>
      <c r="AD30" s="4" t="str">
        <f t="shared" ref="AD30" si="26">IF(AD26&lt;&gt;"",SUM(AD27:AD29),"")</f>
        <v/>
      </c>
      <c r="AE30" s="4" t="str">
        <f t="shared" ref="AE30" si="27">IF(AE26&lt;&gt;"",SUM(AE27:AE29),"")</f>
        <v/>
      </c>
      <c r="AF30" s="4" t="str">
        <f t="shared" ref="AF30" si="28">IF(AF26&lt;&gt;"",SUM(AF27:AF29),"")</f>
        <v/>
      </c>
      <c r="AG30" s="4" t="str">
        <f t="shared" ref="AG30" si="29">IF(AG26&lt;&gt;"",SUM(AG27:AG29),"")</f>
        <v/>
      </c>
      <c r="AH30" s="4" t="str">
        <f t="shared" ref="AH30" si="30">IF(AH26&lt;&gt;"",SUM(AH27:AH29),"")</f>
        <v/>
      </c>
      <c r="AI30" s="4" t="str">
        <f t="shared" ref="AI30" si="31">IF(AI26&lt;&gt;"",SUM(AI27:AI29),"")</f>
        <v/>
      </c>
      <c r="AJ30" s="4" t="str">
        <f t="shared" ref="AJ30" si="32">IF(AJ26&lt;&gt;"",SUM(AJ27:AJ29),"")</f>
        <v/>
      </c>
      <c r="AK30" s="4" t="str">
        <f t="shared" ref="AK30" si="33">IF(AK26&lt;&gt;"",SUM(AK27:AK29),"")</f>
        <v/>
      </c>
      <c r="AL30" s="4" t="str">
        <f t="shared" ref="AL30" si="34">IF(AL26&lt;&gt;"",SUM(AL27:AL29),"")</f>
        <v/>
      </c>
      <c r="AM30" s="4" t="str">
        <f t="shared" ref="AM30" si="35">IF(AM26&lt;&gt;"",SUM(AM27:AM29),"")</f>
        <v/>
      </c>
      <c r="AN30" s="4" t="str">
        <f t="shared" ref="AN30" si="36">IF(AN26&lt;&gt;"",SUM(AN27:AN29),"")</f>
        <v/>
      </c>
      <c r="AO30" s="4" t="str">
        <f t="shared" ref="AO30" si="37">IF(AO26&lt;&gt;"",SUM(AO27:AO29),"")</f>
        <v/>
      </c>
      <c r="AP30" s="4" t="str">
        <f t="shared" ref="AP30" si="38">IF(AP26&lt;&gt;"",SUM(AP27:AP29),"")</f>
        <v/>
      </c>
      <c r="AQ30" s="4" t="str">
        <f t="shared" ref="AQ30" si="39">IF(AQ26&lt;&gt;"",SUM(AQ27:AQ29),"")</f>
        <v/>
      </c>
      <c r="AR30" s="4" t="str">
        <f t="shared" ref="AR30" si="40">IF(AR26&lt;&gt;"",SUM(AR27:AR29),"")</f>
        <v/>
      </c>
      <c r="AS30" s="4" t="str">
        <f t="shared" ref="AS30" si="41">IF(AS26&lt;&gt;"",SUM(AS27:AS29),"")</f>
        <v/>
      </c>
      <c r="AT30" s="4" t="str">
        <f t="shared" ref="AT30" si="42">IF(AT26&lt;&gt;"",SUM(AT27:AT29),"")</f>
        <v/>
      </c>
      <c r="AU30" s="4" t="str">
        <f t="shared" ref="AU30" si="43">IF(AU26&lt;&gt;"",SUM(AU27:AU29),"")</f>
        <v/>
      </c>
    </row>
    <row r="31" spans="1:47" x14ac:dyDescent="0.35">
      <c r="A31" s="23" t="s">
        <v>20</v>
      </c>
      <c r="B31" s="60"/>
      <c r="C31" t="s">
        <v>2</v>
      </c>
      <c r="D31" s="6"/>
      <c r="F31" t="s">
        <v>32</v>
      </c>
      <c r="G31" s="2">
        <f>IF(G26&lt;&gt;"",G30,"")</f>
        <v>-558000</v>
      </c>
      <c r="H31" s="2">
        <f t="shared" ref="H31:AU31" si="44">IF(H26&lt;&gt;"",G31+H30,"")</f>
        <v>-590647.12</v>
      </c>
      <c r="I31" s="2">
        <f t="shared" si="44"/>
        <v>-623686.00543999998</v>
      </c>
      <c r="J31" s="2">
        <f t="shared" si="44"/>
        <v>-657121.35750527994</v>
      </c>
      <c r="K31" s="2">
        <f t="shared" si="44"/>
        <v>-690957.93379534327</v>
      </c>
      <c r="L31" s="2">
        <f t="shared" si="44"/>
        <v>-725200.54900088743</v>
      </c>
      <c r="M31" s="2">
        <f t="shared" si="44"/>
        <v>-759854.07558889803</v>
      </c>
      <c r="N31" s="2">
        <f t="shared" si="44"/>
        <v>-794923.4444959648</v>
      </c>
      <c r="O31" s="2">
        <f t="shared" si="44"/>
        <v>-830413.64582991635</v>
      </c>
      <c r="P31" s="2">
        <f t="shared" si="44"/>
        <v>-866329.72957987536</v>
      </c>
      <c r="Q31" s="2">
        <f t="shared" si="44"/>
        <v>-902676.80633483385</v>
      </c>
      <c r="R31" s="2" t="str">
        <f t="shared" si="44"/>
        <v/>
      </c>
      <c r="S31" s="2" t="str">
        <f t="shared" si="44"/>
        <v/>
      </c>
      <c r="T31" s="2" t="str">
        <f t="shared" si="44"/>
        <v/>
      </c>
      <c r="U31" s="2" t="str">
        <f t="shared" si="44"/>
        <v/>
      </c>
      <c r="V31" s="2" t="str">
        <f t="shared" si="44"/>
        <v/>
      </c>
      <c r="W31" s="2" t="str">
        <f t="shared" si="44"/>
        <v/>
      </c>
      <c r="X31" s="2" t="str">
        <f t="shared" si="44"/>
        <v/>
      </c>
      <c r="Y31" s="2" t="str">
        <f t="shared" si="44"/>
        <v/>
      </c>
      <c r="Z31" s="2" t="str">
        <f t="shared" si="44"/>
        <v/>
      </c>
      <c r="AA31" s="2" t="str">
        <f t="shared" si="44"/>
        <v/>
      </c>
      <c r="AB31" s="2" t="str">
        <f t="shared" si="44"/>
        <v/>
      </c>
      <c r="AC31" s="2" t="str">
        <f t="shared" si="44"/>
        <v/>
      </c>
      <c r="AD31" s="2" t="str">
        <f t="shared" si="44"/>
        <v/>
      </c>
      <c r="AE31" s="2" t="str">
        <f t="shared" si="44"/>
        <v/>
      </c>
      <c r="AF31" s="2" t="str">
        <f t="shared" si="44"/>
        <v/>
      </c>
      <c r="AG31" s="2" t="str">
        <f t="shared" si="44"/>
        <v/>
      </c>
      <c r="AH31" s="2" t="str">
        <f t="shared" si="44"/>
        <v/>
      </c>
      <c r="AI31" s="2" t="str">
        <f t="shared" si="44"/>
        <v/>
      </c>
      <c r="AJ31" s="2" t="str">
        <f t="shared" si="44"/>
        <v/>
      </c>
      <c r="AK31" s="2" t="str">
        <f t="shared" si="44"/>
        <v/>
      </c>
      <c r="AL31" s="2" t="str">
        <f t="shared" si="44"/>
        <v/>
      </c>
      <c r="AM31" s="2" t="str">
        <f t="shared" si="44"/>
        <v/>
      </c>
      <c r="AN31" s="2" t="str">
        <f t="shared" si="44"/>
        <v/>
      </c>
      <c r="AO31" s="2" t="str">
        <f t="shared" si="44"/>
        <v/>
      </c>
      <c r="AP31" s="2" t="str">
        <f t="shared" si="44"/>
        <v/>
      </c>
      <c r="AQ31" s="2" t="str">
        <f t="shared" si="44"/>
        <v/>
      </c>
      <c r="AR31" s="2" t="str">
        <f t="shared" si="44"/>
        <v/>
      </c>
      <c r="AS31" s="2" t="str">
        <f t="shared" si="44"/>
        <v/>
      </c>
      <c r="AT31" s="2" t="str">
        <f t="shared" si="44"/>
        <v/>
      </c>
      <c r="AU31" s="2" t="str">
        <f t="shared" si="44"/>
        <v/>
      </c>
    </row>
    <row r="32" spans="1:47" x14ac:dyDescent="0.35">
      <c r="A32" s="23" t="s">
        <v>21</v>
      </c>
      <c r="B32" s="60"/>
      <c r="C32" t="s">
        <v>2</v>
      </c>
      <c r="D32" s="6"/>
      <c r="F32" s="19" t="s">
        <v>31</v>
      </c>
      <c r="G32" s="20">
        <f>IF(G26&lt;&gt;"",G30,"")</f>
        <v>-558000</v>
      </c>
      <c r="H32" s="20">
        <f>IF(H26&lt;&gt;"",H30/((1+Comparison!$B$9)^(H26-0.5)),"")</f>
        <v>-32246.526669370753</v>
      </c>
      <c r="I32" s="20">
        <f>IF(I26&lt;&gt;"",I30/((1+Comparison!$B$9)^(I26-0.5)),"")</f>
        <v>-31837.546331125075</v>
      </c>
      <c r="J32" s="20">
        <f>IF(J26&lt;&gt;"",J30/((1+Comparison!$B$9)^(J26-0.5)),"")</f>
        <v>-31433.753060583982</v>
      </c>
      <c r="K32" s="20">
        <f>IF(K26&lt;&gt;"",K30/((1+Comparison!$B$9)^(K26-0.5)),"")</f>
        <v>-31035.081070547305</v>
      </c>
      <c r="L32" s="20">
        <f>IF(L26&lt;&gt;"",L30/((1+Comparison!$B$9)^(L26-0.5)),"")</f>
        <v>-30641.465408189149</v>
      </c>
      <c r="M32" s="20">
        <f>IF(M26&lt;&gt;"",M30/((1+Comparison!$B$9)^(M26-0.5)),"")</f>
        <v>-30252.841944475531</v>
      </c>
      <c r="N32" s="20">
        <f>IF(N26&lt;&gt;"",N30/((1+Comparison!$B$9)^(N26-0.5)),"")</f>
        <v>-29869.147363716333</v>
      </c>
      <c r="O32" s="20">
        <f>IF(O26&lt;&gt;"",O30/((1+Comparison!$B$9)^(O26-0.5)),"")</f>
        <v>-29490.319153249686</v>
      </c>
      <c r="P32" s="20">
        <f>IF(P26&lt;&gt;"",P30/((1+Comparison!$B$9)^(P26-0.5)),"")</f>
        <v>-29116.295593257251</v>
      </c>
      <c r="Q32" s="20">
        <f>IF(Q26&lt;&gt;"",Q30/((1+Comparison!$B$9)^(Q26-0.5)),"")</f>
        <v>-28747.015746708628</v>
      </c>
      <c r="R32" s="20" t="str">
        <f>IF(R26&lt;&gt;"",R30/((1+Comparison!$B$9)^(R26-0.5)),"")</f>
        <v/>
      </c>
      <c r="S32" s="20" t="str">
        <f>IF(S26&lt;&gt;"",S30/((1+Comparison!$B$9)^(S26-0.5)),"")</f>
        <v/>
      </c>
      <c r="T32" s="20" t="str">
        <f>IF(T26&lt;&gt;"",T30/((1+Comparison!$B$9)^(T26-0.5)),"")</f>
        <v/>
      </c>
      <c r="U32" s="20" t="str">
        <f>IF(U26&lt;&gt;"",U30/((1+Comparison!$B$9)^(U26-0.5)),"")</f>
        <v/>
      </c>
      <c r="V32" s="20" t="str">
        <f>IF(V26&lt;&gt;"",V30/((1+Comparison!$B$9)^(V26-0.5)),"")</f>
        <v/>
      </c>
      <c r="W32" s="20" t="str">
        <f>IF(W26&lt;&gt;"",W30/((1+Comparison!$B$9)^(W26-0.5)),"")</f>
        <v/>
      </c>
      <c r="X32" s="20" t="str">
        <f>IF(X26&lt;&gt;"",X30/((1+Comparison!$B$9)^(X26-0.5)),"")</f>
        <v/>
      </c>
      <c r="Y32" s="20" t="str">
        <f>IF(Y26&lt;&gt;"",Y30/((1+Comparison!$B$9)^(Y26-0.5)),"")</f>
        <v/>
      </c>
      <c r="Z32" s="20" t="str">
        <f>IF(Z26&lt;&gt;"",Z30/((1+Comparison!$B$9)^(Z26-0.5)),"")</f>
        <v/>
      </c>
      <c r="AA32" s="20" t="str">
        <f>IF(AA26&lt;&gt;"",AA30/((1+Comparison!$B$9)^(AA26-0.5)),"")</f>
        <v/>
      </c>
      <c r="AB32" s="20" t="str">
        <f>IF(AB26&lt;&gt;"",AB30/((1+Comparison!$B$9)^(AB26-0.5)),"")</f>
        <v/>
      </c>
      <c r="AC32" s="20" t="str">
        <f>IF(AC26&lt;&gt;"",AC30/((1+Comparison!$B$9)^(AC26-0.5)),"")</f>
        <v/>
      </c>
      <c r="AD32" s="20" t="str">
        <f>IF(AD26&lt;&gt;"",AD30/((1+Comparison!$B$9)^(AD26-0.5)),"")</f>
        <v/>
      </c>
      <c r="AE32" s="20" t="str">
        <f>IF(AE26&lt;&gt;"",AE30/((1+Comparison!$B$9)^(AE26-0.5)),"")</f>
        <v/>
      </c>
      <c r="AF32" s="20" t="str">
        <f>IF(AF26&lt;&gt;"",AF30/((1+Comparison!$B$9)^(AF26-0.5)),"")</f>
        <v/>
      </c>
      <c r="AG32" s="20" t="str">
        <f>IF(AG26&lt;&gt;"",AG30/((1+Comparison!$B$9)^(AG26-0.5)),"")</f>
        <v/>
      </c>
      <c r="AH32" s="20" t="str">
        <f>IF(AH26&lt;&gt;"",AH30/((1+Comparison!$B$9)^(AH26-0.5)),"")</f>
        <v/>
      </c>
      <c r="AI32" s="20" t="str">
        <f>IF(AI26&lt;&gt;"",AI30/((1+Comparison!$B$9)^(AI26-0.5)),"")</f>
        <v/>
      </c>
      <c r="AJ32" s="20" t="str">
        <f>IF(AJ26&lt;&gt;"",AJ30/((1+Comparison!$B$9)^(AJ26-0.5)),"")</f>
        <v/>
      </c>
      <c r="AK32" s="20" t="str">
        <f>IF(AK26&lt;&gt;"",AK30/((1+Comparison!$B$9)^(AK26-0.5)),"")</f>
        <v/>
      </c>
      <c r="AL32" s="20" t="str">
        <f>IF(AL26&lt;&gt;"",AL30/((1+Comparison!$B$9)^(AL26-0.5)),"")</f>
        <v/>
      </c>
      <c r="AM32" s="20" t="str">
        <f>IF(AM26&lt;&gt;"",AM30/((1+Comparison!$B$9)^(AM26-0.5)),"")</f>
        <v/>
      </c>
      <c r="AN32" s="20" t="str">
        <f>IF(AN26&lt;&gt;"",AN30/((1+Comparison!$B$9)^(AN26-0.5)),"")</f>
        <v/>
      </c>
      <c r="AO32" s="20" t="str">
        <f>IF(AO26&lt;&gt;"",AO30/((1+Comparison!$B$9)^(AO26-0.5)),"")</f>
        <v/>
      </c>
      <c r="AP32" s="20" t="str">
        <f>IF(AP26&lt;&gt;"",AP30/((1+Comparison!$B$9)^(AP26-0.5)),"")</f>
        <v/>
      </c>
      <c r="AQ32" s="20" t="str">
        <f>IF(AQ26&lt;&gt;"",AQ30/((1+Comparison!$B$9)^(AQ26-0.5)),"")</f>
        <v/>
      </c>
      <c r="AR32" s="20" t="str">
        <f>IF(AR26&lt;&gt;"",AR30/((1+Comparison!$B$9)^(AR26-0.5)),"")</f>
        <v/>
      </c>
      <c r="AS32" s="20" t="str">
        <f>IF(AS26&lt;&gt;"",AS30/((1+Comparison!$B$9)^(AS26-0.5)),"")</f>
        <v/>
      </c>
      <c r="AT32" s="20" t="str">
        <f>IF(AT26&lt;&gt;"",AT30/((1+Comparison!$B$9)^(AT26-0.5)),"")</f>
        <v/>
      </c>
      <c r="AU32" s="20" t="str">
        <f>IF(AU26&lt;&gt;"",AU30/((1+Comparison!$B$9)^(AU26-0.5)),"")</f>
        <v/>
      </c>
    </row>
    <row r="33" spans="1:47" x14ac:dyDescent="0.35">
      <c r="A33" s="23" t="s">
        <v>22</v>
      </c>
      <c r="B33" s="60"/>
      <c r="C33" t="s">
        <v>2</v>
      </c>
      <c r="D33" s="6"/>
      <c r="F33" s="13" t="s">
        <v>33</v>
      </c>
      <c r="G33" s="18">
        <f>IF(G26&lt;&gt;"",G32,"")</f>
        <v>-558000</v>
      </c>
      <c r="H33" s="18">
        <f t="shared" ref="H33:AU33" si="45">IF(H26&lt;&gt;"",G33+H32,"")</f>
        <v>-590246.52666937071</v>
      </c>
      <c r="I33" s="18">
        <f t="shared" si="45"/>
        <v>-622084.07300049579</v>
      </c>
      <c r="J33" s="18">
        <f t="shared" si="45"/>
        <v>-653517.82606107974</v>
      </c>
      <c r="K33" s="18">
        <f t="shared" si="45"/>
        <v>-684552.90713162709</v>
      </c>
      <c r="L33" s="18">
        <f t="shared" si="45"/>
        <v>-715194.37253981619</v>
      </c>
      <c r="M33" s="18">
        <f t="shared" si="45"/>
        <v>-745447.21448429173</v>
      </c>
      <c r="N33" s="18">
        <f t="shared" si="45"/>
        <v>-775316.36184800812</v>
      </c>
      <c r="O33" s="18">
        <f t="shared" si="45"/>
        <v>-804806.68100125785</v>
      </c>
      <c r="P33" s="18">
        <f t="shared" si="45"/>
        <v>-833922.97659451514</v>
      </c>
      <c r="Q33" s="18">
        <f t="shared" si="45"/>
        <v>-862669.99234122375</v>
      </c>
      <c r="R33" s="18" t="str">
        <f t="shared" si="45"/>
        <v/>
      </c>
      <c r="S33" s="18" t="str">
        <f t="shared" si="45"/>
        <v/>
      </c>
      <c r="T33" s="18" t="str">
        <f t="shared" si="45"/>
        <v/>
      </c>
      <c r="U33" s="18" t="str">
        <f t="shared" si="45"/>
        <v/>
      </c>
      <c r="V33" s="18" t="str">
        <f t="shared" si="45"/>
        <v/>
      </c>
      <c r="W33" s="18" t="str">
        <f t="shared" si="45"/>
        <v/>
      </c>
      <c r="X33" s="18" t="str">
        <f t="shared" si="45"/>
        <v/>
      </c>
      <c r="Y33" s="18" t="str">
        <f t="shared" si="45"/>
        <v/>
      </c>
      <c r="Z33" s="18" t="str">
        <f t="shared" si="45"/>
        <v/>
      </c>
      <c r="AA33" s="18" t="str">
        <f t="shared" si="45"/>
        <v/>
      </c>
      <c r="AB33" s="18" t="str">
        <f t="shared" si="45"/>
        <v/>
      </c>
      <c r="AC33" s="18" t="str">
        <f t="shared" si="45"/>
        <v/>
      </c>
      <c r="AD33" s="18" t="str">
        <f t="shared" si="45"/>
        <v/>
      </c>
      <c r="AE33" s="18" t="str">
        <f t="shared" si="45"/>
        <v/>
      </c>
      <c r="AF33" s="18" t="str">
        <f t="shared" si="45"/>
        <v/>
      </c>
      <c r="AG33" s="18" t="str">
        <f t="shared" si="45"/>
        <v/>
      </c>
      <c r="AH33" s="18" t="str">
        <f t="shared" si="45"/>
        <v/>
      </c>
      <c r="AI33" s="18" t="str">
        <f t="shared" si="45"/>
        <v/>
      </c>
      <c r="AJ33" s="18" t="str">
        <f t="shared" si="45"/>
        <v/>
      </c>
      <c r="AK33" s="18" t="str">
        <f t="shared" si="45"/>
        <v/>
      </c>
      <c r="AL33" s="18" t="str">
        <f t="shared" si="45"/>
        <v/>
      </c>
      <c r="AM33" s="18" t="str">
        <f t="shared" si="45"/>
        <v/>
      </c>
      <c r="AN33" s="18" t="str">
        <f t="shared" si="45"/>
        <v/>
      </c>
      <c r="AO33" s="18" t="str">
        <f t="shared" si="45"/>
        <v/>
      </c>
      <c r="AP33" s="18" t="str">
        <f t="shared" si="45"/>
        <v/>
      </c>
      <c r="AQ33" s="18" t="str">
        <f t="shared" si="45"/>
        <v/>
      </c>
      <c r="AR33" s="18" t="str">
        <f t="shared" si="45"/>
        <v/>
      </c>
      <c r="AS33" s="18" t="str">
        <f t="shared" si="45"/>
        <v/>
      </c>
      <c r="AT33" s="18" t="str">
        <f t="shared" si="45"/>
        <v/>
      </c>
      <c r="AU33" s="18" t="str">
        <f t="shared" si="45"/>
        <v/>
      </c>
    </row>
    <row r="34" spans="1:47" x14ac:dyDescent="0.35">
      <c r="A34" s="1" t="s">
        <v>87</v>
      </c>
    </row>
    <row r="35" spans="1:47" x14ac:dyDescent="0.35">
      <c r="A35" s="11" t="s">
        <v>4</v>
      </c>
      <c r="B35" s="64">
        <v>0.09</v>
      </c>
      <c r="C35" t="s">
        <v>6</v>
      </c>
      <c r="D35" t="s">
        <v>69</v>
      </c>
      <c r="F35" s="14" t="s">
        <v>47</v>
      </c>
      <c r="G35" s="15">
        <f>SUM(G32:AU32)</f>
        <v>-862669.99234122375</v>
      </c>
    </row>
    <row r="36" spans="1:47" x14ac:dyDescent="0.35">
      <c r="A36" s="11" t="s">
        <v>5</v>
      </c>
      <c r="B36" s="64">
        <v>1.1399999999999999</v>
      </c>
      <c r="C36" t="s">
        <v>7</v>
      </c>
      <c r="D36" t="s">
        <v>70</v>
      </c>
      <c r="F36" s="16" t="s">
        <v>50</v>
      </c>
      <c r="G36" s="16"/>
    </row>
    <row r="37" spans="1:47" x14ac:dyDescent="0.35">
      <c r="A37" s="11" t="s">
        <v>13</v>
      </c>
      <c r="B37" s="60">
        <v>6000</v>
      </c>
      <c r="C37" t="s">
        <v>15</v>
      </c>
      <c r="D37" t="s">
        <v>17</v>
      </c>
      <c r="F37" s="16" t="s">
        <v>48</v>
      </c>
      <c r="G37" s="17">
        <f>G30</f>
        <v>-558000</v>
      </c>
    </row>
    <row r="38" spans="1:47" x14ac:dyDescent="0.35">
      <c r="A38" s="11" t="s">
        <v>14</v>
      </c>
      <c r="B38" s="64">
        <v>0.16</v>
      </c>
      <c r="C38" t="s">
        <v>16</v>
      </c>
      <c r="D38" t="s">
        <v>38</v>
      </c>
      <c r="F38" s="13" t="s">
        <v>49</v>
      </c>
      <c r="G38" s="18">
        <f>G35-G37</f>
        <v>-304669.99234122375</v>
      </c>
    </row>
    <row r="39" spans="1:47" x14ac:dyDescent="0.35">
      <c r="A39" s="23" t="s">
        <v>23</v>
      </c>
      <c r="B39" s="64"/>
      <c r="C39" t="s">
        <v>16</v>
      </c>
      <c r="D39" s="6"/>
    </row>
    <row r="40" spans="1:47" x14ac:dyDescent="0.35">
      <c r="A40" s="23" t="s">
        <v>24</v>
      </c>
      <c r="B40" s="64"/>
      <c r="C40" t="s">
        <v>16</v>
      </c>
      <c r="D40" s="6"/>
    </row>
    <row r="41" spans="1:47" x14ac:dyDescent="0.35">
      <c r="A41" s="24" t="s">
        <v>25</v>
      </c>
      <c r="B41" s="65"/>
      <c r="C41" s="13" t="s">
        <v>16</v>
      </c>
      <c r="D41" s="25"/>
    </row>
    <row r="42" spans="1:47" ht="18.5" x14ac:dyDescent="0.45">
      <c r="A42" s="5"/>
    </row>
    <row r="43" spans="1:47" x14ac:dyDescent="0.35">
      <c r="A43" s="7" t="s">
        <v>53</v>
      </c>
      <c r="B43" s="6"/>
      <c r="C43" s="6"/>
      <c r="D43" s="6"/>
    </row>
    <row r="44" spans="1:47" x14ac:dyDescent="0.35">
      <c r="A44" s="6" t="s">
        <v>72</v>
      </c>
      <c r="B44" s="6"/>
      <c r="C44" s="6"/>
      <c r="D44" s="6"/>
    </row>
    <row r="45" spans="1:47" x14ac:dyDescent="0.35">
      <c r="A45" s="8" t="s">
        <v>36</v>
      </c>
      <c r="B45" s="8" t="s">
        <v>8</v>
      </c>
      <c r="C45" s="8" t="s">
        <v>9</v>
      </c>
      <c r="D45" s="8" t="s">
        <v>10</v>
      </c>
      <c r="F45" s="8"/>
      <c r="G45" s="9" t="s">
        <v>52</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row>
    <row r="46" spans="1:47" x14ac:dyDescent="0.35">
      <c r="A46" s="1" t="s">
        <v>86</v>
      </c>
      <c r="F46" s="8" t="s">
        <v>51</v>
      </c>
      <c r="G46" s="9">
        <f t="shared" ref="G46:AU46" si="46">G26</f>
        <v>0</v>
      </c>
      <c r="H46" s="9">
        <f t="shared" si="46"/>
        <v>1</v>
      </c>
      <c r="I46" s="9">
        <f t="shared" si="46"/>
        <v>2</v>
      </c>
      <c r="J46" s="9">
        <f t="shared" si="46"/>
        <v>3</v>
      </c>
      <c r="K46" s="9">
        <f t="shared" si="46"/>
        <v>4</v>
      </c>
      <c r="L46" s="9">
        <f t="shared" si="46"/>
        <v>5</v>
      </c>
      <c r="M46" s="9">
        <f t="shared" si="46"/>
        <v>6</v>
      </c>
      <c r="N46" s="9">
        <f t="shared" si="46"/>
        <v>7</v>
      </c>
      <c r="O46" s="9">
        <f t="shared" si="46"/>
        <v>8</v>
      </c>
      <c r="P46" s="9">
        <f t="shared" si="46"/>
        <v>9</v>
      </c>
      <c r="Q46" s="9">
        <f t="shared" si="46"/>
        <v>10</v>
      </c>
      <c r="R46" s="9" t="str">
        <f t="shared" si="46"/>
        <v/>
      </c>
      <c r="S46" s="9" t="str">
        <f t="shared" si="46"/>
        <v/>
      </c>
      <c r="T46" s="9" t="str">
        <f t="shared" si="46"/>
        <v/>
      </c>
      <c r="U46" s="9" t="str">
        <f t="shared" si="46"/>
        <v/>
      </c>
      <c r="V46" s="9" t="str">
        <f t="shared" si="46"/>
        <v/>
      </c>
      <c r="W46" s="9" t="str">
        <f t="shared" si="46"/>
        <v/>
      </c>
      <c r="X46" s="9" t="str">
        <f t="shared" si="46"/>
        <v/>
      </c>
      <c r="Y46" s="9" t="str">
        <f t="shared" si="46"/>
        <v/>
      </c>
      <c r="Z46" s="9" t="str">
        <f t="shared" si="46"/>
        <v/>
      </c>
      <c r="AA46" s="9" t="str">
        <f t="shared" si="46"/>
        <v/>
      </c>
      <c r="AB46" s="9" t="str">
        <f t="shared" si="46"/>
        <v/>
      </c>
      <c r="AC46" s="9" t="str">
        <f t="shared" si="46"/>
        <v/>
      </c>
      <c r="AD46" s="9" t="str">
        <f t="shared" si="46"/>
        <v/>
      </c>
      <c r="AE46" s="9" t="str">
        <f t="shared" si="46"/>
        <v/>
      </c>
      <c r="AF46" s="9" t="str">
        <f t="shared" si="46"/>
        <v/>
      </c>
      <c r="AG46" s="9" t="str">
        <f t="shared" si="46"/>
        <v/>
      </c>
      <c r="AH46" s="9" t="str">
        <f t="shared" si="46"/>
        <v/>
      </c>
      <c r="AI46" s="9" t="str">
        <f t="shared" si="46"/>
        <v/>
      </c>
      <c r="AJ46" s="9" t="str">
        <f t="shared" si="46"/>
        <v/>
      </c>
      <c r="AK46" s="9" t="str">
        <f t="shared" si="46"/>
        <v/>
      </c>
      <c r="AL46" s="9" t="str">
        <f t="shared" si="46"/>
        <v/>
      </c>
      <c r="AM46" s="9" t="str">
        <f t="shared" si="46"/>
        <v/>
      </c>
      <c r="AN46" s="9" t="str">
        <f t="shared" si="46"/>
        <v/>
      </c>
      <c r="AO46" s="9" t="str">
        <f t="shared" si="46"/>
        <v/>
      </c>
      <c r="AP46" s="9" t="str">
        <f t="shared" si="46"/>
        <v/>
      </c>
      <c r="AQ46" s="9" t="str">
        <f t="shared" si="46"/>
        <v/>
      </c>
      <c r="AR46" s="9" t="str">
        <f t="shared" si="46"/>
        <v/>
      </c>
      <c r="AS46" s="9" t="str">
        <f t="shared" si="46"/>
        <v/>
      </c>
      <c r="AT46" s="9" t="str">
        <f t="shared" si="46"/>
        <v/>
      </c>
      <c r="AU46" s="9" t="str">
        <f t="shared" si="46"/>
        <v/>
      </c>
    </row>
    <row r="47" spans="1:47" x14ac:dyDescent="0.35">
      <c r="A47" s="11" t="s">
        <v>1</v>
      </c>
      <c r="B47" s="60">
        <v>553000</v>
      </c>
      <c r="C47" t="s">
        <v>2</v>
      </c>
      <c r="F47" t="s">
        <v>28</v>
      </c>
      <c r="G47" s="2">
        <f>-SUM(B47,B49,B51:B53)</f>
        <v>-648000</v>
      </c>
      <c r="H47" t="str">
        <f>IF(COLUMN()-7=Comparison!$B$7,-($B47*$B48+$B49*$B50),"")</f>
        <v/>
      </c>
      <c r="I47" t="str">
        <f>IF(COLUMN()-7=Comparison!$B$7,-($B47*$B48+$B49*$B50),"")</f>
        <v/>
      </c>
      <c r="J47" t="str">
        <f>IF(COLUMN()-7=Comparison!$B$7,-($B47*$B48+$B49*$B50),"")</f>
        <v/>
      </c>
      <c r="K47" t="str">
        <f>IF(COLUMN()-7=Comparison!$B$7,-($B47*$B48+$B49*$B50),"")</f>
        <v/>
      </c>
      <c r="L47" t="str">
        <f>IF(COLUMN()-7=Comparison!$B$7,-($B47*$B48+$B49*$B50),"")</f>
        <v/>
      </c>
      <c r="M47" t="str">
        <f>IF(COLUMN()-7=Comparison!$B$7,-($B47*$B48+$B49*$B50),"")</f>
        <v/>
      </c>
      <c r="N47" t="str">
        <f>IF(COLUMN()-7=Comparison!$B$7,-($B47*$B48+$B49*$B50),"")</f>
        <v/>
      </c>
      <c r="O47" t="str">
        <f>IF(COLUMN()-7=Comparison!$B$7,-($B47*$B48+$B49*$B50),"")</f>
        <v/>
      </c>
      <c r="P47" t="str">
        <f>IF(COLUMN()-7=Comparison!$B$7,-($B47*$B48+$B49*$B50),"")</f>
        <v/>
      </c>
      <c r="Q47">
        <f>IF(COLUMN()-7=Comparison!$B$7,-($B47*$B48+$B49*$B50),"")</f>
        <v>0</v>
      </c>
      <c r="R47" t="str">
        <f>IF(COLUMN()-7=Comparison!$B$7,-($B47*$B48+$B49*$B50),"")</f>
        <v/>
      </c>
      <c r="S47" t="str">
        <f>IF(COLUMN()-7=Comparison!$B$7,-($B47*$B48+$B49*$B50),"")</f>
        <v/>
      </c>
      <c r="T47" t="str">
        <f>IF(COLUMN()-7=Comparison!$B$7,-($B47*$B48+$B49*$B50),"")</f>
        <v/>
      </c>
      <c r="U47" t="str">
        <f>IF(COLUMN()-7=Comparison!$B$7,-($B47*$B48+$B49*$B50),"")</f>
        <v/>
      </c>
      <c r="V47" t="str">
        <f>IF(COLUMN()-7=Comparison!$B$7,-($B47*$B48+$B49*$B50),"")</f>
        <v/>
      </c>
      <c r="W47" t="str">
        <f>IF(COLUMN()-7=Comparison!$B$7,-($B47*$B48+$B49*$B50),"")</f>
        <v/>
      </c>
      <c r="X47" t="str">
        <f>IF(COLUMN()-7=Comparison!$B$7,-($B47*$B48+$B49*$B50),"")</f>
        <v/>
      </c>
      <c r="Y47" t="str">
        <f>IF(COLUMN()-7=Comparison!$B$7,-($B47*$B48+$B49*$B50),"")</f>
        <v/>
      </c>
      <c r="Z47" t="str">
        <f>IF(COLUMN()-7=Comparison!$B$7,-($B47*$B48+$B49*$B50),"")</f>
        <v/>
      </c>
      <c r="AA47" t="str">
        <f>IF(COLUMN()-7=Comparison!$B$7,-($B47*$B48+$B49*$B50),"")</f>
        <v/>
      </c>
      <c r="AB47" t="str">
        <f>IF(COLUMN()-7=Comparison!$B$7,-($B47*$B48+$B49*$B50),"")</f>
        <v/>
      </c>
      <c r="AC47" t="str">
        <f>IF(COLUMN()-7=Comparison!$B$7,-($B47*$B48+$B49*$B50),"")</f>
        <v/>
      </c>
      <c r="AD47" t="str">
        <f>IF(COLUMN()-7=Comparison!$B$7,-($B47*$B48+$B49*$B50),"")</f>
        <v/>
      </c>
      <c r="AE47" t="str">
        <f>IF(COLUMN()-7=Comparison!$B$7,-($B47*$B48+$B49*$B50),"")</f>
        <v/>
      </c>
      <c r="AF47" t="str">
        <f>IF(COLUMN()-7=Comparison!$B$7,-($B47*$B48+$B49*$B50),"")</f>
        <v/>
      </c>
      <c r="AG47" t="str">
        <f>IF(COLUMN()-7=Comparison!$B$7,-($B47*$B48+$B49*$B50),"")</f>
        <v/>
      </c>
      <c r="AH47" t="str">
        <f>IF(COLUMN()-7=Comparison!$B$7,-($B47*$B48+$B49*$B50),"")</f>
        <v/>
      </c>
      <c r="AI47" t="str">
        <f>IF(COLUMN()-7=Comparison!$B$7,-($B47*$B48+$B49*$B50),"")</f>
        <v/>
      </c>
      <c r="AJ47" t="str">
        <f>IF(COLUMN()-7=Comparison!$B$7,-($B47*$B48+$B49*$B50),"")</f>
        <v/>
      </c>
      <c r="AK47" t="str">
        <f>IF(COLUMN()-7=Comparison!$B$7,-($B47*$B48+$B49*$B50),"")</f>
        <v/>
      </c>
      <c r="AL47" t="str">
        <f>IF(COLUMN()-7=Comparison!$B$7,-($B47*$B48+$B49*$B50),"")</f>
        <v/>
      </c>
      <c r="AM47" t="str">
        <f>IF(COLUMN()-7=Comparison!$B$7,-($B47*$B48+$B49*$B50),"")</f>
        <v/>
      </c>
      <c r="AN47" t="str">
        <f>IF(COLUMN()-7=Comparison!$B$7,-($B47*$B48+$B49*$B50),"")</f>
        <v/>
      </c>
      <c r="AO47" t="str">
        <f>IF(COLUMN()-7=Comparison!$B$7,-($B47*$B48+$B49*$B50),"")</f>
        <v/>
      </c>
      <c r="AP47" t="str">
        <f>IF(COLUMN()-7=Comparison!$B$7,-($B47*$B48+$B49*$B50),"")</f>
        <v/>
      </c>
      <c r="AQ47" t="str">
        <f>IF(COLUMN()-7=Comparison!$B$7,-($B47*$B48+$B49*$B50),"")</f>
        <v/>
      </c>
      <c r="AR47" t="str">
        <f>IF(COLUMN()-7=Comparison!$B$7,-($B47*$B48+$B49*$B50),"")</f>
        <v/>
      </c>
      <c r="AS47" t="str">
        <f>IF(COLUMN()-7=Comparison!$B$7,-($B47*$B48+$B49*$B50),"")</f>
        <v/>
      </c>
      <c r="AT47" t="str">
        <f>IF(COLUMN()-7=Comparison!$B$7,-($B47*$B48+$B49*$B50),"")</f>
        <v/>
      </c>
      <c r="AU47" t="str">
        <f>IF(COLUMN()-7=Comparison!$B$7,-($B47*$B48+$B49*$B50),"")</f>
        <v/>
      </c>
    </row>
    <row r="48" spans="1:47" x14ac:dyDescent="0.35">
      <c r="A48" s="11" t="s">
        <v>26</v>
      </c>
      <c r="B48" s="63">
        <v>0</v>
      </c>
      <c r="C48" t="s">
        <v>18</v>
      </c>
      <c r="F48" t="s">
        <v>29</v>
      </c>
      <c r="G48" s="2"/>
      <c r="H48" s="2">
        <f>IF(H46&lt;&gt;"",-((SUM($B58:$B61)+$B55*$B56)*Comparison!$B$8+$B57)*((1+Comparison!$B$10)^H46),"")</f>
        <v>-34165.120000000003</v>
      </c>
      <c r="I48" s="2">
        <f>IF(I46&lt;&gt;"",-((SUM($B58:$B61)+$B55*$B56)*Comparison!$B$8+$B57)*((1+Comparison!$B$10)^I46),"")</f>
        <v>-34575.101439999999</v>
      </c>
      <c r="J48" s="2">
        <f>IF(J46&lt;&gt;"",-((SUM($B58:$B61)+$B55*$B56)*Comparison!$B$8+$B57)*((1+Comparison!$B$10)^J46),"")</f>
        <v>-34990.002657279998</v>
      </c>
      <c r="K48" s="2">
        <f>IF(K46&lt;&gt;"",-((SUM($B58:$B61)+$B55*$B56)*Comparison!$B$8+$B57)*((1+Comparison!$B$10)^K46),"")</f>
        <v>-35409.88268916736</v>
      </c>
      <c r="L48" s="2">
        <f>IF(L46&lt;&gt;"",-((SUM($B58:$B61)+$B55*$B56)*Comparison!$B$8+$B57)*((1+Comparison!$B$10)^L46),"")</f>
        <v>-35834.801281437365</v>
      </c>
      <c r="M48" s="2">
        <f>IF(M46&lt;&gt;"",-((SUM($B58:$B61)+$B55*$B56)*Comparison!$B$8+$B57)*((1+Comparison!$B$10)^M46),"")</f>
        <v>-36264.818896814613</v>
      </c>
      <c r="N48" s="2">
        <f>IF(N46&lt;&gt;"",-((SUM($B58:$B61)+$B55*$B56)*Comparison!$B$8+$B57)*((1+Comparison!$B$10)^N46),"")</f>
        <v>-36699.996723576391</v>
      </c>
      <c r="O48" s="2">
        <f>IF(O46&lt;&gt;"",-((SUM($B58:$B61)+$B55*$B56)*Comparison!$B$8+$B57)*((1+Comparison!$B$10)^O46),"")</f>
        <v>-37140.396684259307</v>
      </c>
      <c r="P48" s="2">
        <f>IF(P46&lt;&gt;"",-((SUM($B58:$B61)+$B55*$B56)*Comparison!$B$8+$B57)*((1+Comparison!$B$10)^P46),"")</f>
        <v>-37586.081444470416</v>
      </c>
      <c r="Q48" s="2">
        <f>IF(Q46&lt;&gt;"",-((SUM($B58:$B61)+$B55*$B56)*Comparison!$B$8+$B57)*((1+Comparison!$B$10)^Q46),"")</f>
        <v>-38037.114421804064</v>
      </c>
      <c r="R48" s="2" t="str">
        <f>IF(R46&lt;&gt;"",-((SUM($B58:$B61)+$B55*$B56)*Comparison!$B$8+$B57)*((1+Comparison!$B$10)^R46),"")</f>
        <v/>
      </c>
      <c r="S48" s="2" t="str">
        <f>IF(S46&lt;&gt;"",-((SUM($B58:$B61)+$B55*$B56)*Comparison!$B$8+$B57)*((1+Comparison!$B$10)^S46),"")</f>
        <v/>
      </c>
      <c r="T48" s="2" t="str">
        <f>IF(T46&lt;&gt;"",-((SUM($B58:$B61)+$B55*$B56)*Comparison!$B$8+$B57)*((1+Comparison!$B$10)^T46),"")</f>
        <v/>
      </c>
      <c r="U48" s="2" t="str">
        <f>IF(U46&lt;&gt;"",-((SUM($B58:$B61)+$B55*$B56)*Comparison!$B$8+$B57)*((1+Comparison!$B$10)^U46),"")</f>
        <v/>
      </c>
      <c r="V48" s="2" t="str">
        <f>IF(V46&lt;&gt;"",-((SUM($B58:$B61)+$B55*$B56)*Comparison!$B$8+$B57)*((1+Comparison!$B$10)^V46),"")</f>
        <v/>
      </c>
      <c r="W48" s="2" t="str">
        <f>IF(W46&lt;&gt;"",-((SUM($B58:$B61)+$B55*$B56)*Comparison!$B$8+$B57)*((1+Comparison!$B$10)^W46),"")</f>
        <v/>
      </c>
      <c r="X48" s="2" t="str">
        <f>IF(X46&lt;&gt;"",-((SUM($B58:$B61)+$B55*$B56)*Comparison!$B$8+$B57)*((1+Comparison!$B$10)^X46),"")</f>
        <v/>
      </c>
      <c r="Y48" s="2" t="str">
        <f>IF(Y46&lt;&gt;"",-((SUM($B58:$B61)+$B55*$B56)*Comparison!$B$8+$B57)*((1+Comparison!$B$10)^Y46),"")</f>
        <v/>
      </c>
      <c r="Z48" s="2" t="str">
        <f>IF(Z46&lt;&gt;"",-((SUM($B58:$B61)+$B55*$B56)*Comparison!$B$8+$B57)*((1+Comparison!$B$10)^Z46),"")</f>
        <v/>
      </c>
      <c r="AA48" s="2" t="str">
        <f>IF(AA46&lt;&gt;"",-((SUM($B58:$B61)+$B55*$B56)*Comparison!$B$8+$B57)*((1+Comparison!$B$10)^AA46),"")</f>
        <v/>
      </c>
      <c r="AB48" s="2" t="str">
        <f>IF(AB46&lt;&gt;"",-((SUM($B58:$B61)+$B55*$B56)*Comparison!$B$8+$B57)*((1+Comparison!$B$10)^AB46),"")</f>
        <v/>
      </c>
      <c r="AC48" s="2" t="str">
        <f>IF(AC46&lt;&gt;"",-((SUM($B58:$B61)+$B55*$B56)*Comparison!$B$8+$B57)*((1+Comparison!$B$10)^AC46),"")</f>
        <v/>
      </c>
      <c r="AD48" s="2" t="str">
        <f>IF(AD46&lt;&gt;"",-((SUM($B58:$B61)+$B55*$B56)*Comparison!$B$8+$B57)*((1+Comparison!$B$10)^AD46),"")</f>
        <v/>
      </c>
      <c r="AE48" s="2" t="str">
        <f>IF(AE46&lt;&gt;"",-((SUM($B58:$B61)+$B55*$B56)*Comparison!$B$8+$B57)*((1+Comparison!$B$10)^AE46),"")</f>
        <v/>
      </c>
      <c r="AF48" s="2" t="str">
        <f>IF(AF46&lt;&gt;"",-((SUM($B58:$B61)+$B55*$B56)*Comparison!$B$8+$B57)*((1+Comparison!$B$10)^AF46),"")</f>
        <v/>
      </c>
      <c r="AG48" s="2" t="str">
        <f>IF(AG46&lt;&gt;"",-((SUM($B58:$B61)+$B55*$B56)*Comparison!$B$8+$B57)*((1+Comparison!$B$10)^AG46),"")</f>
        <v/>
      </c>
      <c r="AH48" s="2" t="str">
        <f>IF(AH46&lt;&gt;"",-((SUM($B58:$B61)+$B55*$B56)*Comparison!$B$8+$B57)*((1+Comparison!$B$10)^AH46),"")</f>
        <v/>
      </c>
      <c r="AI48" s="2" t="str">
        <f>IF(AI46&lt;&gt;"",-((SUM($B58:$B61)+$B55*$B56)*Comparison!$B$8+$B57)*((1+Comparison!$B$10)^AI46),"")</f>
        <v/>
      </c>
      <c r="AJ48" s="2" t="str">
        <f>IF(AJ46&lt;&gt;"",-((SUM($B58:$B61)+$B55*$B56)*Comparison!$B$8+$B57)*((1+Comparison!$B$10)^AJ46),"")</f>
        <v/>
      </c>
      <c r="AK48" s="2" t="str">
        <f>IF(AK46&lt;&gt;"",-((SUM($B58:$B61)+$B55*$B56)*Comparison!$B$8+$B57)*((1+Comparison!$B$10)^AK46),"")</f>
        <v/>
      </c>
      <c r="AL48" s="2" t="str">
        <f>IF(AL46&lt;&gt;"",-((SUM($B58:$B61)+$B55*$B56)*Comparison!$B$8+$B57)*((1+Comparison!$B$10)^AL46),"")</f>
        <v/>
      </c>
      <c r="AM48" s="2" t="str">
        <f>IF(AM46&lt;&gt;"",-((SUM($B58:$B61)+$B55*$B56)*Comparison!$B$8+$B57)*((1+Comparison!$B$10)^AM46),"")</f>
        <v/>
      </c>
      <c r="AN48" s="2" t="str">
        <f>IF(AN46&lt;&gt;"",-((SUM($B58:$B61)+$B55*$B56)*Comparison!$B$8+$B57)*((1+Comparison!$B$10)^AN46),"")</f>
        <v/>
      </c>
      <c r="AO48" s="2" t="str">
        <f>IF(AO46&lt;&gt;"",-((SUM($B58:$B61)+$B55*$B56)*Comparison!$B$8+$B57)*((1+Comparison!$B$10)^AO46),"")</f>
        <v/>
      </c>
      <c r="AP48" s="2" t="str">
        <f>IF(AP46&lt;&gt;"",-((SUM($B58:$B61)+$B55*$B56)*Comparison!$B$8+$B57)*((1+Comparison!$B$10)^AP46),"")</f>
        <v/>
      </c>
      <c r="AQ48" s="2" t="str">
        <f>IF(AQ46&lt;&gt;"",-((SUM($B58:$B61)+$B55*$B56)*Comparison!$B$8+$B57)*((1+Comparison!$B$10)^AQ46),"")</f>
        <v/>
      </c>
      <c r="AR48" s="2" t="str">
        <f>IF(AR46&lt;&gt;"",-((SUM($B58:$B61)+$B55*$B56)*Comparison!$B$8+$B57)*((1+Comparison!$B$10)^AR46),"")</f>
        <v/>
      </c>
      <c r="AS48" s="2" t="str">
        <f>IF(AS46&lt;&gt;"",-((SUM($B58:$B61)+$B55*$B56)*Comparison!$B$8+$B57)*((1+Comparison!$B$10)^AS46),"")</f>
        <v/>
      </c>
      <c r="AT48" s="2" t="str">
        <f>IF(AT46&lt;&gt;"",-((SUM($B58:$B61)+$B55*$B56)*Comparison!$B$8+$B57)*((1+Comparison!$B$10)^AT46),"")</f>
        <v/>
      </c>
      <c r="AU48" s="2" t="str">
        <f>IF(AU46&lt;&gt;"",-((SUM($B58:$B61)+$B55*$B56)*Comparison!$B$8+$B57)*((1+Comparison!$B$10)^AU46),"")</f>
        <v/>
      </c>
    </row>
    <row r="49" spans="1:47" x14ac:dyDescent="0.35">
      <c r="A49" s="11" t="s">
        <v>19</v>
      </c>
      <c r="B49" s="60">
        <v>95000</v>
      </c>
      <c r="C49" t="s">
        <v>2</v>
      </c>
      <c r="D49" t="s">
        <v>88</v>
      </c>
      <c r="F49" t="s">
        <v>35</v>
      </c>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row>
    <row r="50" spans="1:47" x14ac:dyDescent="0.35">
      <c r="A50" s="11" t="s">
        <v>27</v>
      </c>
      <c r="B50" s="63">
        <v>0</v>
      </c>
      <c r="C50" t="s">
        <v>18</v>
      </c>
      <c r="F50" s="1" t="s">
        <v>30</v>
      </c>
      <c r="G50" s="4">
        <f>IF(G46&lt;&gt;"",SUM(G47:G49),"")</f>
        <v>-648000</v>
      </c>
      <c r="H50" s="4">
        <f t="shared" ref="H50" si="47">IF(H46&lt;&gt;"",SUM(H47:H49),"")</f>
        <v>-34165.120000000003</v>
      </c>
      <c r="I50" s="4">
        <f t="shared" ref="I50" si="48">IF(I46&lt;&gt;"",SUM(I47:I49),"")</f>
        <v>-34575.101439999999</v>
      </c>
      <c r="J50" s="4">
        <f t="shared" ref="J50" si="49">IF(J46&lt;&gt;"",SUM(J47:J49),"")</f>
        <v>-34990.002657279998</v>
      </c>
      <c r="K50" s="4">
        <f t="shared" ref="K50" si="50">IF(K46&lt;&gt;"",SUM(K47:K49),"")</f>
        <v>-35409.88268916736</v>
      </c>
      <c r="L50" s="4">
        <f t="shared" ref="L50" si="51">IF(L46&lt;&gt;"",SUM(L47:L49),"")</f>
        <v>-35834.801281437365</v>
      </c>
      <c r="M50" s="4">
        <f t="shared" ref="M50" si="52">IF(M46&lt;&gt;"",SUM(M47:M49),"")</f>
        <v>-36264.818896814613</v>
      </c>
      <c r="N50" s="4">
        <f t="shared" ref="N50" si="53">IF(N46&lt;&gt;"",SUM(N47:N49),"")</f>
        <v>-36699.996723576391</v>
      </c>
      <c r="O50" s="4">
        <f t="shared" ref="O50" si="54">IF(O46&lt;&gt;"",SUM(O47:O49),"")</f>
        <v>-37140.396684259307</v>
      </c>
      <c r="P50" s="4">
        <f t="shared" ref="P50" si="55">IF(P46&lt;&gt;"",SUM(P47:P49),"")</f>
        <v>-37586.081444470416</v>
      </c>
      <c r="Q50" s="4">
        <f t="shared" ref="Q50" si="56">IF(Q46&lt;&gt;"",SUM(Q47:Q49),"")</f>
        <v>-38037.114421804064</v>
      </c>
      <c r="R50" s="4" t="str">
        <f t="shared" ref="R50" si="57">IF(R46&lt;&gt;"",SUM(R47:R49),"")</f>
        <v/>
      </c>
      <c r="S50" s="4" t="str">
        <f t="shared" ref="S50" si="58">IF(S46&lt;&gt;"",SUM(S47:S49),"")</f>
        <v/>
      </c>
      <c r="T50" s="4" t="str">
        <f t="shared" ref="T50" si="59">IF(T46&lt;&gt;"",SUM(T47:T49),"")</f>
        <v/>
      </c>
      <c r="U50" s="4" t="str">
        <f t="shared" ref="U50" si="60">IF(U46&lt;&gt;"",SUM(U47:U49),"")</f>
        <v/>
      </c>
      <c r="V50" s="4" t="str">
        <f t="shared" ref="V50" si="61">IF(V46&lt;&gt;"",SUM(V47:V49),"")</f>
        <v/>
      </c>
      <c r="W50" s="4" t="str">
        <f t="shared" ref="W50" si="62">IF(W46&lt;&gt;"",SUM(W47:W49),"")</f>
        <v/>
      </c>
      <c r="X50" s="4" t="str">
        <f t="shared" ref="X50" si="63">IF(X46&lt;&gt;"",SUM(X47:X49),"")</f>
        <v/>
      </c>
      <c r="Y50" s="4" t="str">
        <f t="shared" ref="Y50" si="64">IF(Y46&lt;&gt;"",SUM(Y47:Y49),"")</f>
        <v/>
      </c>
      <c r="Z50" s="4" t="str">
        <f t="shared" ref="Z50" si="65">IF(Z46&lt;&gt;"",SUM(Z47:Z49),"")</f>
        <v/>
      </c>
      <c r="AA50" s="4" t="str">
        <f t="shared" ref="AA50" si="66">IF(AA46&lt;&gt;"",SUM(AA47:AA49),"")</f>
        <v/>
      </c>
      <c r="AB50" s="4" t="str">
        <f t="shared" ref="AB50" si="67">IF(AB46&lt;&gt;"",SUM(AB47:AB49),"")</f>
        <v/>
      </c>
      <c r="AC50" s="4" t="str">
        <f t="shared" ref="AC50" si="68">IF(AC46&lt;&gt;"",SUM(AC47:AC49),"")</f>
        <v/>
      </c>
      <c r="AD50" s="4" t="str">
        <f t="shared" ref="AD50" si="69">IF(AD46&lt;&gt;"",SUM(AD47:AD49),"")</f>
        <v/>
      </c>
      <c r="AE50" s="4" t="str">
        <f t="shared" ref="AE50" si="70">IF(AE46&lt;&gt;"",SUM(AE47:AE49),"")</f>
        <v/>
      </c>
      <c r="AF50" s="4" t="str">
        <f t="shared" ref="AF50" si="71">IF(AF46&lt;&gt;"",SUM(AF47:AF49),"")</f>
        <v/>
      </c>
      <c r="AG50" s="4" t="str">
        <f t="shared" ref="AG50" si="72">IF(AG46&lt;&gt;"",SUM(AG47:AG49),"")</f>
        <v/>
      </c>
      <c r="AH50" s="4" t="str">
        <f t="shared" ref="AH50" si="73">IF(AH46&lt;&gt;"",SUM(AH47:AH49),"")</f>
        <v/>
      </c>
      <c r="AI50" s="4" t="str">
        <f t="shared" ref="AI50" si="74">IF(AI46&lt;&gt;"",SUM(AI47:AI49),"")</f>
        <v/>
      </c>
      <c r="AJ50" s="4" t="str">
        <f t="shared" ref="AJ50" si="75">IF(AJ46&lt;&gt;"",SUM(AJ47:AJ49),"")</f>
        <v/>
      </c>
      <c r="AK50" s="4" t="str">
        <f t="shared" ref="AK50" si="76">IF(AK46&lt;&gt;"",SUM(AK47:AK49),"")</f>
        <v/>
      </c>
      <c r="AL50" s="4" t="str">
        <f t="shared" ref="AL50" si="77">IF(AL46&lt;&gt;"",SUM(AL47:AL49),"")</f>
        <v/>
      </c>
      <c r="AM50" s="4" t="str">
        <f t="shared" ref="AM50" si="78">IF(AM46&lt;&gt;"",SUM(AM47:AM49),"")</f>
        <v/>
      </c>
      <c r="AN50" s="4" t="str">
        <f t="shared" ref="AN50" si="79">IF(AN46&lt;&gt;"",SUM(AN47:AN49),"")</f>
        <v/>
      </c>
      <c r="AO50" s="4" t="str">
        <f t="shared" ref="AO50" si="80">IF(AO46&lt;&gt;"",SUM(AO47:AO49),"")</f>
        <v/>
      </c>
      <c r="AP50" s="4" t="str">
        <f t="shared" ref="AP50" si="81">IF(AP46&lt;&gt;"",SUM(AP47:AP49),"")</f>
        <v/>
      </c>
      <c r="AQ50" s="4" t="str">
        <f t="shared" ref="AQ50" si="82">IF(AQ46&lt;&gt;"",SUM(AQ47:AQ49),"")</f>
        <v/>
      </c>
      <c r="AR50" s="4" t="str">
        <f t="shared" ref="AR50" si="83">IF(AR46&lt;&gt;"",SUM(AR47:AR49),"")</f>
        <v/>
      </c>
      <c r="AS50" s="4" t="str">
        <f t="shared" ref="AS50" si="84">IF(AS46&lt;&gt;"",SUM(AS47:AS49),"")</f>
        <v/>
      </c>
      <c r="AT50" s="4" t="str">
        <f t="shared" ref="AT50" si="85">IF(AT46&lt;&gt;"",SUM(AT47:AT49),"")</f>
        <v/>
      </c>
      <c r="AU50" s="4" t="str">
        <f t="shared" ref="AU50" si="86">IF(AU46&lt;&gt;"",SUM(AU47:AU49),"")</f>
        <v/>
      </c>
    </row>
    <row r="51" spans="1:47" x14ac:dyDescent="0.35">
      <c r="A51" s="23" t="s">
        <v>20</v>
      </c>
      <c r="B51" s="60"/>
      <c r="C51" t="s">
        <v>2</v>
      </c>
      <c r="D51" s="6"/>
      <c r="F51" t="s">
        <v>32</v>
      </c>
      <c r="G51" s="2">
        <f>IF(G46&lt;&gt;"",G50,"")</f>
        <v>-648000</v>
      </c>
      <c r="H51" s="2">
        <f t="shared" ref="H51:AU51" si="87">IF(H46&lt;&gt;"",G51+H50,"")</f>
        <v>-682165.12</v>
      </c>
      <c r="I51" s="2">
        <f t="shared" si="87"/>
        <v>-716740.22143999999</v>
      </c>
      <c r="J51" s="2">
        <f t="shared" si="87"/>
        <v>-751730.22409727995</v>
      </c>
      <c r="K51" s="2">
        <f t="shared" si="87"/>
        <v>-787140.10678644734</v>
      </c>
      <c r="L51" s="2">
        <f t="shared" si="87"/>
        <v>-822974.90806788474</v>
      </c>
      <c r="M51" s="2">
        <f t="shared" si="87"/>
        <v>-859239.72696469934</v>
      </c>
      <c r="N51" s="2">
        <f t="shared" si="87"/>
        <v>-895939.72368827579</v>
      </c>
      <c r="O51" s="2">
        <f t="shared" si="87"/>
        <v>-933080.12037253508</v>
      </c>
      <c r="P51" s="2">
        <f t="shared" si="87"/>
        <v>-970666.20181700552</v>
      </c>
      <c r="Q51" s="2">
        <f t="shared" si="87"/>
        <v>-1008703.3162388096</v>
      </c>
      <c r="R51" s="2" t="str">
        <f t="shared" si="87"/>
        <v/>
      </c>
      <c r="S51" s="2" t="str">
        <f t="shared" si="87"/>
        <v/>
      </c>
      <c r="T51" s="2" t="str">
        <f t="shared" si="87"/>
        <v/>
      </c>
      <c r="U51" s="2" t="str">
        <f t="shared" si="87"/>
        <v/>
      </c>
      <c r="V51" s="2" t="str">
        <f t="shared" si="87"/>
        <v/>
      </c>
      <c r="W51" s="2" t="str">
        <f t="shared" si="87"/>
        <v/>
      </c>
      <c r="X51" s="2" t="str">
        <f t="shared" si="87"/>
        <v/>
      </c>
      <c r="Y51" s="2" t="str">
        <f t="shared" si="87"/>
        <v/>
      </c>
      <c r="Z51" s="2" t="str">
        <f t="shared" si="87"/>
        <v/>
      </c>
      <c r="AA51" s="2" t="str">
        <f t="shared" si="87"/>
        <v/>
      </c>
      <c r="AB51" s="2" t="str">
        <f t="shared" si="87"/>
        <v/>
      </c>
      <c r="AC51" s="2" t="str">
        <f t="shared" si="87"/>
        <v/>
      </c>
      <c r="AD51" s="2" t="str">
        <f t="shared" si="87"/>
        <v/>
      </c>
      <c r="AE51" s="2" t="str">
        <f t="shared" si="87"/>
        <v/>
      </c>
      <c r="AF51" s="2" t="str">
        <f t="shared" si="87"/>
        <v/>
      </c>
      <c r="AG51" s="2" t="str">
        <f t="shared" si="87"/>
        <v/>
      </c>
      <c r="AH51" s="2" t="str">
        <f t="shared" si="87"/>
        <v/>
      </c>
      <c r="AI51" s="2" t="str">
        <f t="shared" si="87"/>
        <v/>
      </c>
      <c r="AJ51" s="2" t="str">
        <f t="shared" si="87"/>
        <v/>
      </c>
      <c r="AK51" s="2" t="str">
        <f t="shared" si="87"/>
        <v/>
      </c>
      <c r="AL51" s="2" t="str">
        <f t="shared" si="87"/>
        <v/>
      </c>
      <c r="AM51" s="2" t="str">
        <f t="shared" si="87"/>
        <v/>
      </c>
      <c r="AN51" s="2" t="str">
        <f t="shared" si="87"/>
        <v/>
      </c>
      <c r="AO51" s="2" t="str">
        <f t="shared" si="87"/>
        <v/>
      </c>
      <c r="AP51" s="2" t="str">
        <f t="shared" si="87"/>
        <v/>
      </c>
      <c r="AQ51" s="2" t="str">
        <f t="shared" si="87"/>
        <v/>
      </c>
      <c r="AR51" s="2" t="str">
        <f t="shared" si="87"/>
        <v/>
      </c>
      <c r="AS51" s="2" t="str">
        <f t="shared" si="87"/>
        <v/>
      </c>
      <c r="AT51" s="2" t="str">
        <f t="shared" si="87"/>
        <v/>
      </c>
      <c r="AU51" s="2" t="str">
        <f t="shared" si="87"/>
        <v/>
      </c>
    </row>
    <row r="52" spans="1:47" x14ac:dyDescent="0.35">
      <c r="A52" s="23" t="s">
        <v>21</v>
      </c>
      <c r="B52" s="60"/>
      <c r="C52" t="s">
        <v>2</v>
      </c>
      <c r="D52" s="6"/>
      <c r="F52" s="19" t="s">
        <v>31</v>
      </c>
      <c r="G52" s="20">
        <f>IF(G46&lt;&gt;"",G50,"")</f>
        <v>-648000</v>
      </c>
      <c r="H52" s="20">
        <f>IF(H46&lt;&gt;"",H50/((1+Comparison!$B$9)^(H46-0.5)),"")</f>
        <v>-33745.900197084833</v>
      </c>
      <c r="I52" s="20">
        <f>IF(I46&lt;&gt;"",I50/((1+Comparison!$B$9)^(I46-0.5)),"")</f>
        <v>-33317.903414097411</v>
      </c>
      <c r="J52" s="20">
        <f>IF(J46&lt;&gt;"",J50/((1+Comparison!$B$9)^(J46-0.5)),"")</f>
        <v>-32895.334882991789</v>
      </c>
      <c r="K52" s="20">
        <f>IF(K46&lt;&gt;"",K50/((1+Comparison!$B$9)^(K46-0.5)),"")</f>
        <v>-32478.125757646532</v>
      </c>
      <c r="L52" s="20">
        <f>IF(L46&lt;&gt;"",L50/((1+Comparison!$B$9)^(L46-0.5)),"")</f>
        <v>-32066.208065110528</v>
      </c>
      <c r="M52" s="20">
        <f>IF(M46&lt;&gt;"",M50/((1+Comparison!$B$9)^(M46-0.5)),"")</f>
        <v>-31659.514694528643</v>
      </c>
      <c r="N52" s="20">
        <f>IF(N46&lt;&gt;"",N50/((1+Comparison!$B$9)^(N46-0.5)),"")</f>
        <v>-31257.979386207793</v>
      </c>
      <c r="O52" s="20">
        <f>IF(O46&lt;&gt;"",O50/((1+Comparison!$B$9)^(O46-0.5)),"")</f>
        <v>-30861.536720821743</v>
      </c>
      <c r="P52" s="20">
        <f>IF(P46&lt;&gt;"",P50/((1+Comparison!$B$9)^(P46-0.5)),"")</f>
        <v>-30470.122108752788</v>
      </c>
      <c r="Q52" s="20">
        <f>IF(Q46&lt;&gt;"",Q50/((1+Comparison!$B$9)^(Q46-0.5)),"")</f>
        <v>-30083.671779568609</v>
      </c>
      <c r="R52" s="20" t="str">
        <f>IF(R46&lt;&gt;"",R50/((1+Comparison!$B$9)^(R46-0.5)),"")</f>
        <v/>
      </c>
      <c r="S52" s="20" t="str">
        <f>IF(S46&lt;&gt;"",S50/((1+Comparison!$B$9)^(S46-0.5)),"")</f>
        <v/>
      </c>
      <c r="T52" s="20" t="str">
        <f>IF(T46&lt;&gt;"",T50/((1+Comparison!$B$9)^(T46-0.5)),"")</f>
        <v/>
      </c>
      <c r="U52" s="20" t="str">
        <f>IF(U46&lt;&gt;"",U50/((1+Comparison!$B$9)^(U46-0.5)),"")</f>
        <v/>
      </c>
      <c r="V52" s="20" t="str">
        <f>IF(V46&lt;&gt;"",V50/((1+Comparison!$B$9)^(V46-0.5)),"")</f>
        <v/>
      </c>
      <c r="W52" s="20" t="str">
        <f>IF(W46&lt;&gt;"",W50/((1+Comparison!$B$9)^(W46-0.5)),"")</f>
        <v/>
      </c>
      <c r="X52" s="20" t="str">
        <f>IF(X46&lt;&gt;"",X50/((1+Comparison!$B$9)^(X46-0.5)),"")</f>
        <v/>
      </c>
      <c r="Y52" s="20" t="str">
        <f>IF(Y46&lt;&gt;"",Y50/((1+Comparison!$B$9)^(Y46-0.5)),"")</f>
        <v/>
      </c>
      <c r="Z52" s="20" t="str">
        <f>IF(Z46&lt;&gt;"",Z50/((1+Comparison!$B$9)^(Z46-0.5)),"")</f>
        <v/>
      </c>
      <c r="AA52" s="20" t="str">
        <f>IF(AA46&lt;&gt;"",AA50/((1+Comparison!$B$9)^(AA46-0.5)),"")</f>
        <v/>
      </c>
      <c r="AB52" s="20" t="str">
        <f>IF(AB46&lt;&gt;"",AB50/((1+Comparison!$B$9)^(AB46-0.5)),"")</f>
        <v/>
      </c>
      <c r="AC52" s="20" t="str">
        <f>IF(AC46&lt;&gt;"",AC50/((1+Comparison!$B$9)^(AC46-0.5)),"")</f>
        <v/>
      </c>
      <c r="AD52" s="20" t="str">
        <f>IF(AD46&lt;&gt;"",AD50/((1+Comparison!$B$9)^(AD46-0.5)),"")</f>
        <v/>
      </c>
      <c r="AE52" s="20" t="str">
        <f>IF(AE46&lt;&gt;"",AE50/((1+Comparison!$B$9)^(AE46-0.5)),"")</f>
        <v/>
      </c>
      <c r="AF52" s="20" t="str">
        <f>IF(AF46&lt;&gt;"",AF50/((1+Comparison!$B$9)^(AF46-0.5)),"")</f>
        <v/>
      </c>
      <c r="AG52" s="20" t="str">
        <f>IF(AG46&lt;&gt;"",AG50/((1+Comparison!$B$9)^(AG46-0.5)),"")</f>
        <v/>
      </c>
      <c r="AH52" s="20" t="str">
        <f>IF(AH46&lt;&gt;"",AH50/((1+Comparison!$B$9)^(AH46-0.5)),"")</f>
        <v/>
      </c>
      <c r="AI52" s="20" t="str">
        <f>IF(AI46&lt;&gt;"",AI50/((1+Comparison!$B$9)^(AI46-0.5)),"")</f>
        <v/>
      </c>
      <c r="AJ52" s="20" t="str">
        <f>IF(AJ46&lt;&gt;"",AJ50/((1+Comparison!$B$9)^(AJ46-0.5)),"")</f>
        <v/>
      </c>
      <c r="AK52" s="20" t="str">
        <f>IF(AK46&lt;&gt;"",AK50/((1+Comparison!$B$9)^(AK46-0.5)),"")</f>
        <v/>
      </c>
      <c r="AL52" s="20" t="str">
        <f>IF(AL46&lt;&gt;"",AL50/((1+Comparison!$B$9)^(AL46-0.5)),"")</f>
        <v/>
      </c>
      <c r="AM52" s="20" t="str">
        <f>IF(AM46&lt;&gt;"",AM50/((1+Comparison!$B$9)^(AM46-0.5)),"")</f>
        <v/>
      </c>
      <c r="AN52" s="20" t="str">
        <f>IF(AN46&lt;&gt;"",AN50/((1+Comparison!$B$9)^(AN46-0.5)),"")</f>
        <v/>
      </c>
      <c r="AO52" s="20" t="str">
        <f>IF(AO46&lt;&gt;"",AO50/((1+Comparison!$B$9)^(AO46-0.5)),"")</f>
        <v/>
      </c>
      <c r="AP52" s="20" t="str">
        <f>IF(AP46&lt;&gt;"",AP50/((1+Comparison!$B$9)^(AP46-0.5)),"")</f>
        <v/>
      </c>
      <c r="AQ52" s="20" t="str">
        <f>IF(AQ46&lt;&gt;"",AQ50/((1+Comparison!$B$9)^(AQ46-0.5)),"")</f>
        <v/>
      </c>
      <c r="AR52" s="20" t="str">
        <f>IF(AR46&lt;&gt;"",AR50/((1+Comparison!$B$9)^(AR46-0.5)),"")</f>
        <v/>
      </c>
      <c r="AS52" s="20" t="str">
        <f>IF(AS46&lt;&gt;"",AS50/((1+Comparison!$B$9)^(AS46-0.5)),"")</f>
        <v/>
      </c>
      <c r="AT52" s="20" t="str">
        <f>IF(AT46&lt;&gt;"",AT50/((1+Comparison!$B$9)^(AT46-0.5)),"")</f>
        <v/>
      </c>
      <c r="AU52" s="20" t="str">
        <f>IF(AU46&lt;&gt;"",AU50/((1+Comparison!$B$9)^(AU46-0.5)),"")</f>
        <v/>
      </c>
    </row>
    <row r="53" spans="1:47" x14ac:dyDescent="0.35">
      <c r="A53" s="23" t="s">
        <v>22</v>
      </c>
      <c r="B53" s="60"/>
      <c r="C53" t="s">
        <v>2</v>
      </c>
      <c r="D53" s="6"/>
      <c r="F53" s="13" t="s">
        <v>33</v>
      </c>
      <c r="G53" s="18">
        <f>IF(G46&lt;&gt;"",G52,"")</f>
        <v>-648000</v>
      </c>
      <c r="H53" s="18">
        <f t="shared" ref="H53:AU53" si="88">IF(H46&lt;&gt;"",G53+H52,"")</f>
        <v>-681745.90019708488</v>
      </c>
      <c r="I53" s="18">
        <f t="shared" si="88"/>
        <v>-715063.80361118226</v>
      </c>
      <c r="J53" s="18">
        <f t="shared" si="88"/>
        <v>-747959.138494174</v>
      </c>
      <c r="K53" s="18">
        <f t="shared" si="88"/>
        <v>-780437.26425182051</v>
      </c>
      <c r="L53" s="18">
        <f t="shared" si="88"/>
        <v>-812503.472316931</v>
      </c>
      <c r="M53" s="18">
        <f t="shared" si="88"/>
        <v>-844162.98701145966</v>
      </c>
      <c r="N53" s="18">
        <f t="shared" si="88"/>
        <v>-875420.96639766742</v>
      </c>
      <c r="O53" s="18">
        <f t="shared" si="88"/>
        <v>-906282.50311848917</v>
      </c>
      <c r="P53" s="18">
        <f t="shared" si="88"/>
        <v>-936752.62522724201</v>
      </c>
      <c r="Q53" s="18">
        <f t="shared" si="88"/>
        <v>-966836.29700681067</v>
      </c>
      <c r="R53" s="18" t="str">
        <f t="shared" si="88"/>
        <v/>
      </c>
      <c r="S53" s="18" t="str">
        <f t="shared" si="88"/>
        <v/>
      </c>
      <c r="T53" s="18" t="str">
        <f t="shared" si="88"/>
        <v/>
      </c>
      <c r="U53" s="18" t="str">
        <f t="shared" si="88"/>
        <v/>
      </c>
      <c r="V53" s="18" t="str">
        <f t="shared" si="88"/>
        <v/>
      </c>
      <c r="W53" s="18" t="str">
        <f t="shared" si="88"/>
        <v/>
      </c>
      <c r="X53" s="18" t="str">
        <f t="shared" si="88"/>
        <v/>
      </c>
      <c r="Y53" s="18" t="str">
        <f t="shared" si="88"/>
        <v/>
      </c>
      <c r="Z53" s="18" t="str">
        <f t="shared" si="88"/>
        <v/>
      </c>
      <c r="AA53" s="18" t="str">
        <f t="shared" si="88"/>
        <v/>
      </c>
      <c r="AB53" s="18" t="str">
        <f t="shared" si="88"/>
        <v/>
      </c>
      <c r="AC53" s="18" t="str">
        <f t="shared" si="88"/>
        <v/>
      </c>
      <c r="AD53" s="18" t="str">
        <f t="shared" si="88"/>
        <v/>
      </c>
      <c r="AE53" s="18" t="str">
        <f t="shared" si="88"/>
        <v/>
      </c>
      <c r="AF53" s="18" t="str">
        <f t="shared" si="88"/>
        <v/>
      </c>
      <c r="AG53" s="18" t="str">
        <f t="shared" si="88"/>
        <v/>
      </c>
      <c r="AH53" s="18" t="str">
        <f t="shared" si="88"/>
        <v/>
      </c>
      <c r="AI53" s="18" t="str">
        <f t="shared" si="88"/>
        <v/>
      </c>
      <c r="AJ53" s="18" t="str">
        <f t="shared" si="88"/>
        <v/>
      </c>
      <c r="AK53" s="18" t="str">
        <f t="shared" si="88"/>
        <v/>
      </c>
      <c r="AL53" s="18" t="str">
        <f t="shared" si="88"/>
        <v/>
      </c>
      <c r="AM53" s="18" t="str">
        <f t="shared" si="88"/>
        <v/>
      </c>
      <c r="AN53" s="18" t="str">
        <f t="shared" si="88"/>
        <v/>
      </c>
      <c r="AO53" s="18" t="str">
        <f t="shared" si="88"/>
        <v/>
      </c>
      <c r="AP53" s="18" t="str">
        <f t="shared" si="88"/>
        <v/>
      </c>
      <c r="AQ53" s="18" t="str">
        <f t="shared" si="88"/>
        <v/>
      </c>
      <c r="AR53" s="18" t="str">
        <f t="shared" si="88"/>
        <v/>
      </c>
      <c r="AS53" s="18" t="str">
        <f t="shared" si="88"/>
        <v/>
      </c>
      <c r="AT53" s="18" t="str">
        <f t="shared" si="88"/>
        <v/>
      </c>
      <c r="AU53" s="18" t="str">
        <f t="shared" si="88"/>
        <v/>
      </c>
    </row>
    <row r="54" spans="1:47" x14ac:dyDescent="0.35">
      <c r="A54" s="1" t="s">
        <v>87</v>
      </c>
    </row>
    <row r="55" spans="1:47" x14ac:dyDescent="0.35">
      <c r="A55" s="11" t="s">
        <v>4</v>
      </c>
      <c r="B55" s="64">
        <v>0.09</v>
      </c>
      <c r="C55" t="s">
        <v>6</v>
      </c>
      <c r="D55" t="s">
        <v>69</v>
      </c>
      <c r="F55" s="14" t="s">
        <v>47</v>
      </c>
      <c r="G55" s="15">
        <f>SUM(G52:AU52)</f>
        <v>-966836.29700681067</v>
      </c>
    </row>
    <row r="56" spans="1:47" x14ac:dyDescent="0.35">
      <c r="A56" s="11" t="s">
        <v>5</v>
      </c>
      <c r="B56" s="64">
        <v>1.1399999999999999</v>
      </c>
      <c r="C56" t="s">
        <v>7</v>
      </c>
      <c r="D56" t="s">
        <v>70</v>
      </c>
      <c r="F56" s="16" t="s">
        <v>50</v>
      </c>
      <c r="G56" s="16"/>
    </row>
    <row r="57" spans="1:47" x14ac:dyDescent="0.35">
      <c r="A57" s="11" t="s">
        <v>13</v>
      </c>
      <c r="B57" s="60">
        <v>7500</v>
      </c>
      <c r="C57" t="s">
        <v>15</v>
      </c>
      <c r="D57" t="s">
        <v>17</v>
      </c>
      <c r="F57" s="16" t="s">
        <v>48</v>
      </c>
      <c r="G57" s="17">
        <f>G50</f>
        <v>-648000</v>
      </c>
    </row>
    <row r="58" spans="1:47" x14ac:dyDescent="0.35">
      <c r="A58" s="11" t="s">
        <v>14</v>
      </c>
      <c r="B58" s="64">
        <v>0.16</v>
      </c>
      <c r="C58" t="s">
        <v>16</v>
      </c>
      <c r="D58" t="s">
        <v>38</v>
      </c>
      <c r="F58" s="13" t="s">
        <v>49</v>
      </c>
      <c r="G58" s="18">
        <f>G55-G57</f>
        <v>-318836.29700681067</v>
      </c>
    </row>
    <row r="59" spans="1:47" x14ac:dyDescent="0.35">
      <c r="A59" s="23" t="s">
        <v>23</v>
      </c>
      <c r="B59" s="64"/>
      <c r="C59" t="s">
        <v>16</v>
      </c>
      <c r="D59" s="6"/>
    </row>
    <row r="60" spans="1:47" x14ac:dyDescent="0.35">
      <c r="A60" s="23" t="s">
        <v>24</v>
      </c>
      <c r="B60" s="64"/>
      <c r="C60" t="s">
        <v>16</v>
      </c>
      <c r="D60" s="6"/>
    </row>
    <row r="61" spans="1:47" x14ac:dyDescent="0.35">
      <c r="A61" s="24" t="s">
        <v>25</v>
      </c>
      <c r="B61" s="65"/>
      <c r="C61" s="13" t="s">
        <v>16</v>
      </c>
      <c r="D61" s="25"/>
    </row>
    <row r="62" spans="1:47" ht="18.5" x14ac:dyDescent="0.45">
      <c r="A62" s="5"/>
    </row>
    <row r="63" spans="1:47" x14ac:dyDescent="0.35">
      <c r="A63" s="7" t="s">
        <v>68</v>
      </c>
      <c r="B63" s="6"/>
      <c r="C63" s="6"/>
      <c r="D63" s="6"/>
    </row>
    <row r="64" spans="1:47" x14ac:dyDescent="0.35">
      <c r="A64" s="6"/>
      <c r="B64" s="6"/>
      <c r="C64" s="6"/>
      <c r="D64" s="6"/>
    </row>
    <row r="65" spans="1:47" x14ac:dyDescent="0.35">
      <c r="A65" s="8" t="s">
        <v>36</v>
      </c>
      <c r="B65" s="8" t="s">
        <v>8</v>
      </c>
      <c r="C65" s="8" t="s">
        <v>9</v>
      </c>
      <c r="D65" s="8" t="s">
        <v>10</v>
      </c>
      <c r="F65" s="8"/>
      <c r="G65" s="9" t="s">
        <v>52</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row>
    <row r="66" spans="1:47" x14ac:dyDescent="0.35">
      <c r="A66" s="1" t="s">
        <v>86</v>
      </c>
      <c r="F66" s="8" t="s">
        <v>51</v>
      </c>
      <c r="G66" s="9">
        <f t="shared" ref="G66:AU66" si="89">G46</f>
        <v>0</v>
      </c>
      <c r="H66" s="9">
        <f t="shared" si="89"/>
        <v>1</v>
      </c>
      <c r="I66" s="9">
        <f t="shared" si="89"/>
        <v>2</v>
      </c>
      <c r="J66" s="9">
        <f t="shared" si="89"/>
        <v>3</v>
      </c>
      <c r="K66" s="9">
        <f t="shared" si="89"/>
        <v>4</v>
      </c>
      <c r="L66" s="9">
        <f t="shared" si="89"/>
        <v>5</v>
      </c>
      <c r="M66" s="9">
        <f t="shared" si="89"/>
        <v>6</v>
      </c>
      <c r="N66" s="9">
        <f t="shared" si="89"/>
        <v>7</v>
      </c>
      <c r="O66" s="9">
        <f t="shared" si="89"/>
        <v>8</v>
      </c>
      <c r="P66" s="9">
        <f t="shared" si="89"/>
        <v>9</v>
      </c>
      <c r="Q66" s="9">
        <f t="shared" si="89"/>
        <v>10</v>
      </c>
      <c r="R66" s="9" t="str">
        <f t="shared" si="89"/>
        <v/>
      </c>
      <c r="S66" s="9" t="str">
        <f t="shared" si="89"/>
        <v/>
      </c>
      <c r="T66" s="9" t="str">
        <f t="shared" si="89"/>
        <v/>
      </c>
      <c r="U66" s="9" t="str">
        <f t="shared" si="89"/>
        <v/>
      </c>
      <c r="V66" s="9" t="str">
        <f t="shared" si="89"/>
        <v/>
      </c>
      <c r="W66" s="9" t="str">
        <f t="shared" si="89"/>
        <v/>
      </c>
      <c r="X66" s="9" t="str">
        <f t="shared" si="89"/>
        <v/>
      </c>
      <c r="Y66" s="9" t="str">
        <f t="shared" si="89"/>
        <v/>
      </c>
      <c r="Z66" s="9" t="str">
        <f t="shared" si="89"/>
        <v/>
      </c>
      <c r="AA66" s="9" t="str">
        <f t="shared" si="89"/>
        <v/>
      </c>
      <c r="AB66" s="9" t="str">
        <f t="shared" si="89"/>
        <v/>
      </c>
      <c r="AC66" s="9" t="str">
        <f t="shared" si="89"/>
        <v/>
      </c>
      <c r="AD66" s="9" t="str">
        <f t="shared" si="89"/>
        <v/>
      </c>
      <c r="AE66" s="9" t="str">
        <f t="shared" si="89"/>
        <v/>
      </c>
      <c r="AF66" s="9" t="str">
        <f t="shared" si="89"/>
        <v/>
      </c>
      <c r="AG66" s="9" t="str">
        <f t="shared" si="89"/>
        <v/>
      </c>
      <c r="AH66" s="9" t="str">
        <f t="shared" si="89"/>
        <v/>
      </c>
      <c r="AI66" s="9" t="str">
        <f t="shared" si="89"/>
        <v/>
      </c>
      <c r="AJ66" s="9" t="str">
        <f t="shared" si="89"/>
        <v/>
      </c>
      <c r="AK66" s="9" t="str">
        <f t="shared" si="89"/>
        <v/>
      </c>
      <c r="AL66" s="9" t="str">
        <f t="shared" si="89"/>
        <v/>
      </c>
      <c r="AM66" s="9" t="str">
        <f t="shared" si="89"/>
        <v/>
      </c>
      <c r="AN66" s="9" t="str">
        <f t="shared" si="89"/>
        <v/>
      </c>
      <c r="AO66" s="9" t="str">
        <f t="shared" si="89"/>
        <v/>
      </c>
      <c r="AP66" s="9" t="str">
        <f t="shared" si="89"/>
        <v/>
      </c>
      <c r="AQ66" s="9" t="str">
        <f t="shared" si="89"/>
        <v/>
      </c>
      <c r="AR66" s="9" t="str">
        <f t="shared" si="89"/>
        <v/>
      </c>
      <c r="AS66" s="9" t="str">
        <f t="shared" si="89"/>
        <v/>
      </c>
      <c r="AT66" s="9" t="str">
        <f t="shared" si="89"/>
        <v/>
      </c>
      <c r="AU66" s="9" t="str">
        <f t="shared" si="89"/>
        <v/>
      </c>
    </row>
    <row r="67" spans="1:47" x14ac:dyDescent="0.35">
      <c r="A67" s="11" t="s">
        <v>1</v>
      </c>
      <c r="B67" s="60">
        <v>235000</v>
      </c>
      <c r="C67" t="s">
        <v>2</v>
      </c>
      <c r="F67" t="s">
        <v>28</v>
      </c>
      <c r="G67" s="2">
        <f>-SUM(B67,B69,B71:B73)</f>
        <v>-235000</v>
      </c>
      <c r="H67" t="str">
        <f>IF(COLUMN()-7=Comparison!$B$7,-($B67*$B68+$B69*$B70),"")</f>
        <v/>
      </c>
      <c r="I67" t="str">
        <f>IF(COLUMN()-7=Comparison!$B$7,-($B67*$B68+$B69*$B70),"")</f>
        <v/>
      </c>
      <c r="J67" t="str">
        <f>IF(COLUMN()-7=Comparison!$B$7,-($B67*$B68+$B69*$B70),"")</f>
        <v/>
      </c>
      <c r="K67" t="str">
        <f>IF(COLUMN()-7=Comparison!$B$7,-($B67*$B68+$B69*$B70),"")</f>
        <v/>
      </c>
      <c r="L67" t="str">
        <f>IF(COLUMN()-7=Comparison!$B$7,-($B67*$B68+$B69*$B70),"")</f>
        <v/>
      </c>
      <c r="M67" t="str">
        <f>IF(COLUMN()-7=Comparison!$B$7,-($B67*$B68+$B69*$B70),"")</f>
        <v/>
      </c>
      <c r="N67" t="str">
        <f>IF(COLUMN()-7=Comparison!$B$7,-($B67*$B68+$B69*$B70),"")</f>
        <v/>
      </c>
      <c r="O67" t="str">
        <f>IF(COLUMN()-7=Comparison!$B$7,-($B67*$B68+$B69*$B70),"")</f>
        <v/>
      </c>
      <c r="P67" t="str">
        <f>IF(COLUMN()-7=Comparison!$B$7,-($B67*$B68+$B69*$B70),"")</f>
        <v/>
      </c>
      <c r="Q67">
        <f>IF(COLUMN()-7=Comparison!$B$7,-($B67*$B68+$B69*$B70),"")</f>
        <v>0</v>
      </c>
      <c r="R67" t="str">
        <f>IF(COLUMN()-7=Comparison!$B$7,-($B67*$B68+$B69*$B70),"")</f>
        <v/>
      </c>
      <c r="S67" t="str">
        <f>IF(COLUMN()-7=Comparison!$B$7,-($B67*$B68+$B69*$B70),"")</f>
        <v/>
      </c>
      <c r="T67" t="str">
        <f>IF(COLUMN()-7=Comparison!$B$7,-($B67*$B68+$B69*$B70),"")</f>
        <v/>
      </c>
      <c r="U67" t="str">
        <f>IF(COLUMN()-7=Comparison!$B$7,-($B67*$B68+$B69*$B70),"")</f>
        <v/>
      </c>
      <c r="V67" t="str">
        <f>IF(COLUMN()-7=Comparison!$B$7,-($B67*$B68+$B69*$B70),"")</f>
        <v/>
      </c>
      <c r="W67" t="str">
        <f>IF(COLUMN()-7=Comparison!$B$7,-($B67*$B68+$B69*$B70),"")</f>
        <v/>
      </c>
      <c r="X67" t="str">
        <f>IF(COLUMN()-7=Comparison!$B$7,-($B67*$B68+$B69*$B70),"")</f>
        <v/>
      </c>
      <c r="Y67" t="str">
        <f>IF(COLUMN()-7=Comparison!$B$7,-($B67*$B68+$B69*$B70),"")</f>
        <v/>
      </c>
      <c r="Z67" t="str">
        <f>IF(COLUMN()-7=Comparison!$B$7,-($B67*$B68+$B69*$B70),"")</f>
        <v/>
      </c>
      <c r="AA67" t="str">
        <f>IF(COLUMN()-7=Comparison!$B$7,-($B67*$B68+$B69*$B70),"")</f>
        <v/>
      </c>
      <c r="AB67" t="str">
        <f>IF(COLUMN()-7=Comparison!$B$7,-($B67*$B68+$B69*$B70),"")</f>
        <v/>
      </c>
      <c r="AC67" t="str">
        <f>IF(COLUMN()-7=Comparison!$B$7,-($B67*$B68+$B69*$B70),"")</f>
        <v/>
      </c>
      <c r="AD67" t="str">
        <f>IF(COLUMN()-7=Comparison!$B$7,-($B67*$B68+$B69*$B70),"")</f>
        <v/>
      </c>
      <c r="AE67" t="str">
        <f>IF(COLUMN()-7=Comparison!$B$7,-($B67*$B68+$B69*$B70),"")</f>
        <v/>
      </c>
      <c r="AF67" t="str">
        <f>IF(COLUMN()-7=Comparison!$B$7,-($B67*$B68+$B69*$B70),"")</f>
        <v/>
      </c>
      <c r="AG67" t="str">
        <f>IF(COLUMN()-7=Comparison!$B$7,-($B67*$B68+$B69*$B70),"")</f>
        <v/>
      </c>
      <c r="AH67" t="str">
        <f>IF(COLUMN()-7=Comparison!$B$7,-($B67*$B68+$B69*$B70),"")</f>
        <v/>
      </c>
      <c r="AI67" t="str">
        <f>IF(COLUMN()-7=Comparison!$B$7,-($B67*$B68+$B69*$B70),"")</f>
        <v/>
      </c>
      <c r="AJ67" t="str">
        <f>IF(COLUMN()-7=Comparison!$B$7,-($B67*$B68+$B69*$B70),"")</f>
        <v/>
      </c>
      <c r="AK67" t="str">
        <f>IF(COLUMN()-7=Comparison!$B$7,-($B67*$B68+$B69*$B70),"")</f>
        <v/>
      </c>
      <c r="AL67" t="str">
        <f>IF(COLUMN()-7=Comparison!$B$7,-($B67*$B68+$B69*$B70),"")</f>
        <v/>
      </c>
      <c r="AM67" t="str">
        <f>IF(COLUMN()-7=Comparison!$B$7,-($B67*$B68+$B69*$B70),"")</f>
        <v/>
      </c>
      <c r="AN67" t="str">
        <f>IF(COLUMN()-7=Comparison!$B$7,-($B67*$B68+$B69*$B70),"")</f>
        <v/>
      </c>
      <c r="AO67" t="str">
        <f>IF(COLUMN()-7=Comparison!$B$7,-($B67*$B68+$B69*$B70),"")</f>
        <v/>
      </c>
      <c r="AP67" t="str">
        <f>IF(COLUMN()-7=Comparison!$B$7,-($B67*$B68+$B69*$B70),"")</f>
        <v/>
      </c>
      <c r="AQ67" t="str">
        <f>IF(COLUMN()-7=Comparison!$B$7,-($B67*$B68+$B69*$B70),"")</f>
        <v/>
      </c>
      <c r="AR67" t="str">
        <f>IF(COLUMN()-7=Comparison!$B$7,-($B67*$B68+$B69*$B70),"")</f>
        <v/>
      </c>
      <c r="AS67" t="str">
        <f>IF(COLUMN()-7=Comparison!$B$7,-($B67*$B68+$B69*$B70),"")</f>
        <v/>
      </c>
      <c r="AT67" t="str">
        <f>IF(COLUMN()-7=Comparison!$B$7,-($B67*$B68+$B69*$B70),"")</f>
        <v/>
      </c>
      <c r="AU67" t="str">
        <f>IF(COLUMN()-7=Comparison!$B$7,-($B67*$B68+$B69*$B70),"")</f>
        <v/>
      </c>
    </row>
    <row r="68" spans="1:47" x14ac:dyDescent="0.35">
      <c r="A68" s="11" t="s">
        <v>26</v>
      </c>
      <c r="B68" s="63">
        <v>0</v>
      </c>
      <c r="C68" t="s">
        <v>18</v>
      </c>
      <c r="F68" t="s">
        <v>29</v>
      </c>
      <c r="G68" s="2"/>
      <c r="H68" s="2">
        <f>IF(H66&lt;&gt;"",-((SUM($B78:$B81)+$B75*$B76)*Comparison!$B$8+$B77)*((1+Comparison!$B$10)^H66),"")</f>
        <v>-67861.582799999989</v>
      </c>
      <c r="I68" s="2">
        <f>IF(I66&lt;&gt;"",-((SUM($B78:$B81)+$B75*$B76)*Comparison!$B$8+$B77)*((1+Comparison!$B$10)^I66),"")</f>
        <v>-68675.921793599991</v>
      </c>
      <c r="J68" s="2">
        <f>IF(J66&lt;&gt;"",-((SUM($B78:$B81)+$B75*$B76)*Comparison!$B$8+$B77)*((1+Comparison!$B$10)^J66),"")</f>
        <v>-69500.032855123194</v>
      </c>
      <c r="K68" s="2">
        <f>IF(K66&lt;&gt;"",-((SUM($B78:$B81)+$B75*$B76)*Comparison!$B$8+$B77)*((1+Comparison!$B$10)^K66),"")</f>
        <v>-70334.033249384665</v>
      </c>
      <c r="L68" s="2">
        <f>IF(L66&lt;&gt;"",-((SUM($B78:$B81)+$B75*$B76)*Comparison!$B$8+$B77)*((1+Comparison!$B$10)^L66),"")</f>
        <v>-71178.041648377286</v>
      </c>
      <c r="M68" s="2">
        <f>IF(M66&lt;&gt;"",-((SUM($B78:$B81)+$B75*$B76)*Comparison!$B$8+$B77)*((1+Comparison!$B$10)^M66),"")</f>
        <v>-72032.178148157807</v>
      </c>
      <c r="N68" s="2">
        <f>IF(N66&lt;&gt;"",-((SUM($B78:$B81)+$B75*$B76)*Comparison!$B$8+$B77)*((1+Comparison!$B$10)^N66),"")</f>
        <v>-72896.564285935718</v>
      </c>
      <c r="O68" s="2">
        <f>IF(O66&lt;&gt;"",-((SUM($B78:$B81)+$B75*$B76)*Comparison!$B$8+$B77)*((1+Comparison!$B$10)^O66),"")</f>
        <v>-73771.323057366943</v>
      </c>
      <c r="P68" s="2">
        <f>IF(P66&lt;&gt;"",-((SUM($B78:$B81)+$B75*$B76)*Comparison!$B$8+$B77)*((1+Comparison!$B$10)^P66),"")</f>
        <v>-74656.578934055331</v>
      </c>
      <c r="Q68" s="2">
        <f>IF(Q66&lt;&gt;"",-((SUM($B78:$B81)+$B75*$B76)*Comparison!$B$8+$B77)*((1+Comparison!$B$10)^Q66),"")</f>
        <v>-75552.457881263996</v>
      </c>
      <c r="R68" s="2" t="str">
        <f>IF(R66&lt;&gt;"",-((SUM($B78:$B81)+$B75*$B76)*Comparison!$B$8+$B77)*((1+Comparison!$B$10)^R66),"")</f>
        <v/>
      </c>
      <c r="S68" s="2" t="str">
        <f>IF(S66&lt;&gt;"",-((SUM($B78:$B81)+$B75*$B76)*Comparison!$B$8+$B77)*((1+Comparison!$B$10)^S66),"")</f>
        <v/>
      </c>
      <c r="T68" s="2" t="str">
        <f>IF(T66&lt;&gt;"",-((SUM($B78:$B81)+$B75*$B76)*Comparison!$B$8+$B77)*((1+Comparison!$B$10)^T66),"")</f>
        <v/>
      </c>
      <c r="U68" s="2" t="str">
        <f>IF(U66&lt;&gt;"",-((SUM($B78:$B81)+$B75*$B76)*Comparison!$B$8+$B77)*((1+Comparison!$B$10)^U66),"")</f>
        <v/>
      </c>
      <c r="V68" s="2" t="str">
        <f>IF(V66&lt;&gt;"",-((SUM($B78:$B81)+$B75*$B76)*Comparison!$B$8+$B77)*((1+Comparison!$B$10)^V66),"")</f>
        <v/>
      </c>
      <c r="W68" s="2" t="str">
        <f>IF(W66&lt;&gt;"",-((SUM($B78:$B81)+$B75*$B76)*Comparison!$B$8+$B77)*((1+Comparison!$B$10)^W66),"")</f>
        <v/>
      </c>
      <c r="X68" s="2" t="str">
        <f>IF(X66&lt;&gt;"",-((SUM($B78:$B81)+$B75*$B76)*Comparison!$B$8+$B77)*((1+Comparison!$B$10)^X66),"")</f>
        <v/>
      </c>
      <c r="Y68" s="2" t="str">
        <f>IF(Y66&lt;&gt;"",-((SUM($B78:$B81)+$B75*$B76)*Comparison!$B$8+$B77)*((1+Comparison!$B$10)^Y66),"")</f>
        <v/>
      </c>
      <c r="Z68" s="2" t="str">
        <f>IF(Z66&lt;&gt;"",-((SUM($B78:$B81)+$B75*$B76)*Comparison!$B$8+$B77)*((1+Comparison!$B$10)^Z66),"")</f>
        <v/>
      </c>
      <c r="AA68" s="2" t="str">
        <f>IF(AA66&lt;&gt;"",-((SUM($B78:$B81)+$B75*$B76)*Comparison!$B$8+$B77)*((1+Comparison!$B$10)^AA66),"")</f>
        <v/>
      </c>
      <c r="AB68" s="2" t="str">
        <f>IF(AB66&lt;&gt;"",-((SUM($B78:$B81)+$B75*$B76)*Comparison!$B$8+$B77)*((1+Comparison!$B$10)^AB66),"")</f>
        <v/>
      </c>
      <c r="AC68" s="2" t="str">
        <f>IF(AC66&lt;&gt;"",-((SUM($B78:$B81)+$B75*$B76)*Comparison!$B$8+$B77)*((1+Comparison!$B$10)^AC66),"")</f>
        <v/>
      </c>
      <c r="AD68" s="2" t="str">
        <f>IF(AD66&lt;&gt;"",-((SUM($B78:$B81)+$B75*$B76)*Comparison!$B$8+$B77)*((1+Comparison!$B$10)^AD66),"")</f>
        <v/>
      </c>
      <c r="AE68" s="2" t="str">
        <f>IF(AE66&lt;&gt;"",-((SUM($B78:$B81)+$B75*$B76)*Comparison!$B$8+$B77)*((1+Comparison!$B$10)^AE66),"")</f>
        <v/>
      </c>
      <c r="AF68" s="2" t="str">
        <f>IF(AF66&lt;&gt;"",-((SUM($B78:$B81)+$B75*$B76)*Comparison!$B$8+$B77)*((1+Comparison!$B$10)^AF66),"")</f>
        <v/>
      </c>
      <c r="AG68" s="2" t="str">
        <f>IF(AG66&lt;&gt;"",-((SUM($B78:$B81)+$B75*$B76)*Comparison!$B$8+$B77)*((1+Comparison!$B$10)^AG66),"")</f>
        <v/>
      </c>
      <c r="AH68" s="2" t="str">
        <f>IF(AH66&lt;&gt;"",-((SUM($B78:$B81)+$B75*$B76)*Comparison!$B$8+$B77)*((1+Comparison!$B$10)^AH66),"")</f>
        <v/>
      </c>
      <c r="AI68" s="2" t="str">
        <f>IF(AI66&lt;&gt;"",-((SUM($B78:$B81)+$B75*$B76)*Comparison!$B$8+$B77)*((1+Comparison!$B$10)^AI66),"")</f>
        <v/>
      </c>
      <c r="AJ68" s="2" t="str">
        <f>IF(AJ66&lt;&gt;"",-((SUM($B78:$B81)+$B75*$B76)*Comparison!$B$8+$B77)*((1+Comparison!$B$10)^AJ66),"")</f>
        <v/>
      </c>
      <c r="AK68" s="2" t="str">
        <f>IF(AK66&lt;&gt;"",-((SUM($B78:$B81)+$B75*$B76)*Comparison!$B$8+$B77)*((1+Comparison!$B$10)^AK66),"")</f>
        <v/>
      </c>
      <c r="AL68" s="2" t="str">
        <f>IF(AL66&lt;&gt;"",-((SUM($B78:$B81)+$B75*$B76)*Comparison!$B$8+$B77)*((1+Comparison!$B$10)^AL66),"")</f>
        <v/>
      </c>
      <c r="AM68" s="2" t="str">
        <f>IF(AM66&lt;&gt;"",-((SUM($B78:$B81)+$B75*$B76)*Comparison!$B$8+$B77)*((1+Comparison!$B$10)^AM66),"")</f>
        <v/>
      </c>
      <c r="AN68" s="2" t="str">
        <f>IF(AN66&lt;&gt;"",-((SUM($B78:$B81)+$B75*$B76)*Comparison!$B$8+$B77)*((1+Comparison!$B$10)^AN66),"")</f>
        <v/>
      </c>
      <c r="AO68" s="2" t="str">
        <f>IF(AO66&lt;&gt;"",-((SUM($B78:$B81)+$B75*$B76)*Comparison!$B$8+$B77)*((1+Comparison!$B$10)^AO66),"")</f>
        <v/>
      </c>
      <c r="AP68" s="2" t="str">
        <f>IF(AP66&lt;&gt;"",-((SUM($B78:$B81)+$B75*$B76)*Comparison!$B$8+$B77)*((1+Comparison!$B$10)^AP66),"")</f>
        <v/>
      </c>
      <c r="AQ68" s="2" t="str">
        <f>IF(AQ66&lt;&gt;"",-((SUM($B78:$B81)+$B75*$B76)*Comparison!$B$8+$B77)*((1+Comparison!$B$10)^AQ66),"")</f>
        <v/>
      </c>
      <c r="AR68" s="2" t="str">
        <f>IF(AR66&lt;&gt;"",-((SUM($B78:$B81)+$B75*$B76)*Comparison!$B$8+$B77)*((1+Comparison!$B$10)^AR66),"")</f>
        <v/>
      </c>
      <c r="AS68" s="2" t="str">
        <f>IF(AS66&lt;&gt;"",-((SUM($B78:$B81)+$B75*$B76)*Comparison!$B$8+$B77)*((1+Comparison!$B$10)^AS66),"")</f>
        <v/>
      </c>
      <c r="AT68" s="2" t="str">
        <f>IF(AT66&lt;&gt;"",-((SUM($B78:$B81)+$B75*$B76)*Comparison!$B$8+$B77)*((1+Comparison!$B$10)^AT66),"")</f>
        <v/>
      </c>
      <c r="AU68" s="2" t="str">
        <f>IF(AU66&lt;&gt;"",-((SUM($B78:$B81)+$B75*$B76)*Comparison!$B$8+$B77)*((1+Comparison!$B$10)^AU66),"")</f>
        <v/>
      </c>
    </row>
    <row r="69" spans="1:47" x14ac:dyDescent="0.35">
      <c r="A69" s="11" t="s">
        <v>19</v>
      </c>
      <c r="B69" s="60">
        <v>0</v>
      </c>
      <c r="C69" t="s">
        <v>2</v>
      </c>
      <c r="F69" t="s">
        <v>35</v>
      </c>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row>
    <row r="70" spans="1:47" x14ac:dyDescent="0.35">
      <c r="A70" s="11" t="s">
        <v>27</v>
      </c>
      <c r="B70" s="63">
        <v>0</v>
      </c>
      <c r="C70" t="s">
        <v>18</v>
      </c>
      <c r="F70" s="1" t="s">
        <v>30</v>
      </c>
      <c r="G70" s="4">
        <f>IF(G66&lt;&gt;"",SUM(G67:G69),"")</f>
        <v>-235000</v>
      </c>
      <c r="H70" s="4">
        <f t="shared" ref="H70:AU70" si="90">IF(H66&lt;&gt;"",SUM(H67:H69),"")</f>
        <v>-67861.582799999989</v>
      </c>
      <c r="I70" s="4">
        <f t="shared" si="90"/>
        <v>-68675.921793599991</v>
      </c>
      <c r="J70" s="4">
        <f t="shared" si="90"/>
        <v>-69500.032855123194</v>
      </c>
      <c r="K70" s="4">
        <f t="shared" si="90"/>
        <v>-70334.033249384665</v>
      </c>
      <c r="L70" s="4">
        <f t="shared" si="90"/>
        <v>-71178.041648377286</v>
      </c>
      <c r="M70" s="4">
        <f t="shared" si="90"/>
        <v>-72032.178148157807</v>
      </c>
      <c r="N70" s="4">
        <f t="shared" si="90"/>
        <v>-72896.564285935718</v>
      </c>
      <c r="O70" s="4">
        <f t="shared" si="90"/>
        <v>-73771.323057366943</v>
      </c>
      <c r="P70" s="4">
        <f t="shared" si="90"/>
        <v>-74656.578934055331</v>
      </c>
      <c r="Q70" s="4">
        <f t="shared" si="90"/>
        <v>-75552.457881263996</v>
      </c>
      <c r="R70" s="4" t="str">
        <f t="shared" si="90"/>
        <v/>
      </c>
      <c r="S70" s="4" t="str">
        <f t="shared" si="90"/>
        <v/>
      </c>
      <c r="T70" s="4" t="str">
        <f t="shared" si="90"/>
        <v/>
      </c>
      <c r="U70" s="4" t="str">
        <f t="shared" si="90"/>
        <v/>
      </c>
      <c r="V70" s="4" t="str">
        <f t="shared" si="90"/>
        <v/>
      </c>
      <c r="W70" s="4" t="str">
        <f t="shared" si="90"/>
        <v/>
      </c>
      <c r="X70" s="4" t="str">
        <f t="shared" si="90"/>
        <v/>
      </c>
      <c r="Y70" s="4" t="str">
        <f t="shared" si="90"/>
        <v/>
      </c>
      <c r="Z70" s="4" t="str">
        <f t="shared" si="90"/>
        <v/>
      </c>
      <c r="AA70" s="4" t="str">
        <f t="shared" si="90"/>
        <v/>
      </c>
      <c r="AB70" s="4" t="str">
        <f t="shared" si="90"/>
        <v/>
      </c>
      <c r="AC70" s="4" t="str">
        <f t="shared" si="90"/>
        <v/>
      </c>
      <c r="AD70" s="4" t="str">
        <f t="shared" si="90"/>
        <v/>
      </c>
      <c r="AE70" s="4" t="str">
        <f t="shared" si="90"/>
        <v/>
      </c>
      <c r="AF70" s="4" t="str">
        <f t="shared" si="90"/>
        <v/>
      </c>
      <c r="AG70" s="4" t="str">
        <f t="shared" si="90"/>
        <v/>
      </c>
      <c r="AH70" s="4" t="str">
        <f t="shared" si="90"/>
        <v/>
      </c>
      <c r="AI70" s="4" t="str">
        <f t="shared" si="90"/>
        <v/>
      </c>
      <c r="AJ70" s="4" t="str">
        <f t="shared" si="90"/>
        <v/>
      </c>
      <c r="AK70" s="4" t="str">
        <f t="shared" si="90"/>
        <v/>
      </c>
      <c r="AL70" s="4" t="str">
        <f t="shared" si="90"/>
        <v/>
      </c>
      <c r="AM70" s="4" t="str">
        <f t="shared" si="90"/>
        <v/>
      </c>
      <c r="AN70" s="4" t="str">
        <f t="shared" si="90"/>
        <v/>
      </c>
      <c r="AO70" s="4" t="str">
        <f t="shared" si="90"/>
        <v/>
      </c>
      <c r="AP70" s="4" t="str">
        <f t="shared" si="90"/>
        <v/>
      </c>
      <c r="AQ70" s="4" t="str">
        <f t="shared" si="90"/>
        <v/>
      </c>
      <c r="AR70" s="4" t="str">
        <f t="shared" si="90"/>
        <v/>
      </c>
      <c r="AS70" s="4" t="str">
        <f t="shared" si="90"/>
        <v/>
      </c>
      <c r="AT70" s="4" t="str">
        <f t="shared" si="90"/>
        <v/>
      </c>
      <c r="AU70" s="4" t="str">
        <f t="shared" si="90"/>
        <v/>
      </c>
    </row>
    <row r="71" spans="1:47" x14ac:dyDescent="0.35">
      <c r="A71" s="23" t="s">
        <v>20</v>
      </c>
      <c r="B71" s="60"/>
      <c r="C71" t="s">
        <v>2</v>
      </c>
      <c r="D71" s="6"/>
      <c r="F71" t="s">
        <v>32</v>
      </c>
      <c r="G71" s="2">
        <f>IF(G66&lt;&gt;"",G70,"")</f>
        <v>-235000</v>
      </c>
      <c r="H71" s="2">
        <f t="shared" ref="H71" si="91">IF(H66&lt;&gt;"",G71+H70,"")</f>
        <v>-302861.58279999997</v>
      </c>
      <c r="I71" s="2">
        <f t="shared" ref="I71" si="92">IF(I66&lt;&gt;"",H71+I70,"")</f>
        <v>-371537.50459359994</v>
      </c>
      <c r="J71" s="2">
        <f t="shared" ref="J71" si="93">IF(J66&lt;&gt;"",I71+J70,"")</f>
        <v>-441037.5374487231</v>
      </c>
      <c r="K71" s="2">
        <f t="shared" ref="K71" si="94">IF(K66&lt;&gt;"",J71+K70,"")</f>
        <v>-511371.57069810777</v>
      </c>
      <c r="L71" s="2">
        <f t="shared" ref="L71" si="95">IF(L66&lt;&gt;"",K71+L70,"")</f>
        <v>-582549.61234648502</v>
      </c>
      <c r="M71" s="2">
        <f t="shared" ref="M71" si="96">IF(M66&lt;&gt;"",L71+M70,"")</f>
        <v>-654581.7904946428</v>
      </c>
      <c r="N71" s="2">
        <f t="shared" ref="N71" si="97">IF(N66&lt;&gt;"",M71+N70,"")</f>
        <v>-727478.35478057852</v>
      </c>
      <c r="O71" s="2">
        <f t="shared" ref="O71" si="98">IF(O66&lt;&gt;"",N71+O70,"")</f>
        <v>-801249.67783794552</v>
      </c>
      <c r="P71" s="2">
        <f t="shared" ref="P71" si="99">IF(P66&lt;&gt;"",O71+P70,"")</f>
        <v>-875906.25677200081</v>
      </c>
      <c r="Q71" s="2">
        <f t="shared" ref="Q71" si="100">IF(Q66&lt;&gt;"",P71+Q70,"")</f>
        <v>-951458.71465326485</v>
      </c>
      <c r="R71" s="2" t="str">
        <f t="shared" ref="R71" si="101">IF(R66&lt;&gt;"",Q71+R70,"")</f>
        <v/>
      </c>
      <c r="S71" s="2" t="str">
        <f t="shared" ref="S71" si="102">IF(S66&lt;&gt;"",R71+S70,"")</f>
        <v/>
      </c>
      <c r="T71" s="2" t="str">
        <f t="shared" ref="T71" si="103">IF(T66&lt;&gt;"",S71+T70,"")</f>
        <v/>
      </c>
      <c r="U71" s="2" t="str">
        <f t="shared" ref="U71" si="104">IF(U66&lt;&gt;"",T71+U70,"")</f>
        <v/>
      </c>
      <c r="V71" s="2" t="str">
        <f t="shared" ref="V71" si="105">IF(V66&lt;&gt;"",U71+V70,"")</f>
        <v/>
      </c>
      <c r="W71" s="2" t="str">
        <f t="shared" ref="W71" si="106">IF(W66&lt;&gt;"",V71+W70,"")</f>
        <v/>
      </c>
      <c r="X71" s="2" t="str">
        <f t="shared" ref="X71" si="107">IF(X66&lt;&gt;"",W71+X70,"")</f>
        <v/>
      </c>
      <c r="Y71" s="2" t="str">
        <f t="shared" ref="Y71" si="108">IF(Y66&lt;&gt;"",X71+Y70,"")</f>
        <v/>
      </c>
      <c r="Z71" s="2" t="str">
        <f t="shared" ref="Z71" si="109">IF(Z66&lt;&gt;"",Y71+Z70,"")</f>
        <v/>
      </c>
      <c r="AA71" s="2" t="str">
        <f t="shared" ref="AA71" si="110">IF(AA66&lt;&gt;"",Z71+AA70,"")</f>
        <v/>
      </c>
      <c r="AB71" s="2" t="str">
        <f t="shared" ref="AB71" si="111">IF(AB66&lt;&gt;"",AA71+AB70,"")</f>
        <v/>
      </c>
      <c r="AC71" s="2" t="str">
        <f t="shared" ref="AC71" si="112">IF(AC66&lt;&gt;"",AB71+AC70,"")</f>
        <v/>
      </c>
      <c r="AD71" s="2" t="str">
        <f t="shared" ref="AD71" si="113">IF(AD66&lt;&gt;"",AC71+AD70,"")</f>
        <v/>
      </c>
      <c r="AE71" s="2" t="str">
        <f t="shared" ref="AE71" si="114">IF(AE66&lt;&gt;"",AD71+AE70,"")</f>
        <v/>
      </c>
      <c r="AF71" s="2" t="str">
        <f t="shared" ref="AF71" si="115">IF(AF66&lt;&gt;"",AE71+AF70,"")</f>
        <v/>
      </c>
      <c r="AG71" s="2" t="str">
        <f t="shared" ref="AG71" si="116">IF(AG66&lt;&gt;"",AF71+AG70,"")</f>
        <v/>
      </c>
      <c r="AH71" s="2" t="str">
        <f t="shared" ref="AH71" si="117">IF(AH66&lt;&gt;"",AG71+AH70,"")</f>
        <v/>
      </c>
      <c r="AI71" s="2" t="str">
        <f t="shared" ref="AI71" si="118">IF(AI66&lt;&gt;"",AH71+AI70,"")</f>
        <v/>
      </c>
      <c r="AJ71" s="2" t="str">
        <f t="shared" ref="AJ71" si="119">IF(AJ66&lt;&gt;"",AI71+AJ70,"")</f>
        <v/>
      </c>
      <c r="AK71" s="2" t="str">
        <f t="shared" ref="AK71" si="120">IF(AK66&lt;&gt;"",AJ71+AK70,"")</f>
        <v/>
      </c>
      <c r="AL71" s="2" t="str">
        <f t="shared" ref="AL71" si="121">IF(AL66&lt;&gt;"",AK71+AL70,"")</f>
        <v/>
      </c>
      <c r="AM71" s="2" t="str">
        <f t="shared" ref="AM71" si="122">IF(AM66&lt;&gt;"",AL71+AM70,"")</f>
        <v/>
      </c>
      <c r="AN71" s="2" t="str">
        <f t="shared" ref="AN71" si="123">IF(AN66&lt;&gt;"",AM71+AN70,"")</f>
        <v/>
      </c>
      <c r="AO71" s="2" t="str">
        <f t="shared" ref="AO71" si="124">IF(AO66&lt;&gt;"",AN71+AO70,"")</f>
        <v/>
      </c>
      <c r="AP71" s="2" t="str">
        <f t="shared" ref="AP71" si="125">IF(AP66&lt;&gt;"",AO71+AP70,"")</f>
        <v/>
      </c>
      <c r="AQ71" s="2" t="str">
        <f t="shared" ref="AQ71" si="126">IF(AQ66&lt;&gt;"",AP71+AQ70,"")</f>
        <v/>
      </c>
      <c r="AR71" s="2" t="str">
        <f t="shared" ref="AR71" si="127">IF(AR66&lt;&gt;"",AQ71+AR70,"")</f>
        <v/>
      </c>
      <c r="AS71" s="2" t="str">
        <f t="shared" ref="AS71" si="128">IF(AS66&lt;&gt;"",AR71+AS70,"")</f>
        <v/>
      </c>
      <c r="AT71" s="2" t="str">
        <f t="shared" ref="AT71" si="129">IF(AT66&lt;&gt;"",AS71+AT70,"")</f>
        <v/>
      </c>
      <c r="AU71" s="2" t="str">
        <f t="shared" ref="AU71" si="130">IF(AU66&lt;&gt;"",AT71+AU70,"")</f>
        <v/>
      </c>
    </row>
    <row r="72" spans="1:47" x14ac:dyDescent="0.35">
      <c r="A72" s="23" t="s">
        <v>21</v>
      </c>
      <c r="B72" s="60"/>
      <c r="C72" t="s">
        <v>2</v>
      </c>
      <c r="D72" s="6"/>
      <c r="F72" s="19" t="s">
        <v>31</v>
      </c>
      <c r="G72" s="20">
        <f>IF(G66&lt;&gt;"",G70,"")</f>
        <v>-235000</v>
      </c>
      <c r="H72" s="20">
        <f>IF(H66&lt;&gt;"",H70/((1+Comparison!$B$9)^(H66-0.5)),"")</f>
        <v>-67028.893807046727</v>
      </c>
      <c r="I72" s="20">
        <f>IF(I66&lt;&gt;"",I70/((1+Comparison!$B$9)^(I66-0.5)),"")</f>
        <v>-66178.77125144517</v>
      </c>
      <c r="J72" s="20">
        <f>IF(J66&lt;&gt;"",J70/((1+Comparison!$B$9)^(J66-0.5)),"")</f>
        <v>-65339.430738012205</v>
      </c>
      <c r="K72" s="20">
        <f>IF(K66&lt;&gt;"",K70/((1+Comparison!$B$9)^(K66-0.5)),"")</f>
        <v>-64510.735518895948</v>
      </c>
      <c r="L72" s="20">
        <f>IF(L66&lt;&gt;"",L70/((1+Comparison!$B$9)^(L66-0.5)),"")</f>
        <v>-63692.550580607523</v>
      </c>
      <c r="M72" s="20">
        <f>IF(M66&lt;&gt;"",M70/((1+Comparison!$B$9)^(M66-0.5)),"")</f>
        <v>-62884.742622024212</v>
      </c>
      <c r="N72" s="20">
        <f>IF(N66&lt;&gt;"",N70/((1+Comparison!$B$9)^(N66-0.5)),"")</f>
        <v>-62087.180032671728</v>
      </c>
      <c r="O72" s="20">
        <f>IF(O66&lt;&gt;"",O70/((1+Comparison!$B$9)^(O66-0.5)),"")</f>
        <v>-61299.73287128174</v>
      </c>
      <c r="P72" s="20">
        <f>IF(P66&lt;&gt;"",P70/((1+Comparison!$B$9)^(P66-0.5)),"")</f>
        <v>-60522.272844621584</v>
      </c>
      <c r="Q72" s="20">
        <f>IF(Q66&lt;&gt;"",Q70/((1+Comparison!$B$9)^(Q66-0.5)),"")</f>
        <v>-59754.673286592239</v>
      </c>
      <c r="R72" s="20" t="str">
        <f>IF(R66&lt;&gt;"",R70/((1+Comparison!$B$9)^(R66-0.5)),"")</f>
        <v/>
      </c>
      <c r="S72" s="20" t="str">
        <f>IF(S66&lt;&gt;"",S70/((1+Comparison!$B$9)^(S66-0.5)),"")</f>
        <v/>
      </c>
      <c r="T72" s="20" t="str">
        <f>IF(T66&lt;&gt;"",T70/((1+Comparison!$B$9)^(T66-0.5)),"")</f>
        <v/>
      </c>
      <c r="U72" s="20" t="str">
        <f>IF(U66&lt;&gt;"",U70/((1+Comparison!$B$9)^(U66-0.5)),"")</f>
        <v/>
      </c>
      <c r="V72" s="20" t="str">
        <f>IF(V66&lt;&gt;"",V70/((1+Comparison!$B$9)^(V66-0.5)),"")</f>
        <v/>
      </c>
      <c r="W72" s="20" t="str">
        <f>IF(W66&lt;&gt;"",W70/((1+Comparison!$B$9)^(W66-0.5)),"")</f>
        <v/>
      </c>
      <c r="X72" s="20" t="str">
        <f>IF(X66&lt;&gt;"",X70/((1+Comparison!$B$9)^(X66-0.5)),"")</f>
        <v/>
      </c>
      <c r="Y72" s="20" t="str">
        <f>IF(Y66&lt;&gt;"",Y70/((1+Comparison!$B$9)^(Y66-0.5)),"")</f>
        <v/>
      </c>
      <c r="Z72" s="20" t="str">
        <f>IF(Z66&lt;&gt;"",Z70/((1+Comparison!$B$9)^(Z66-0.5)),"")</f>
        <v/>
      </c>
      <c r="AA72" s="20" t="str">
        <f>IF(AA66&lt;&gt;"",AA70/((1+Comparison!$B$9)^(AA66-0.5)),"")</f>
        <v/>
      </c>
      <c r="AB72" s="20" t="str">
        <f>IF(AB66&lt;&gt;"",AB70/((1+Comparison!$B$9)^(AB66-0.5)),"")</f>
        <v/>
      </c>
      <c r="AC72" s="20" t="str">
        <f>IF(AC66&lt;&gt;"",AC70/((1+Comparison!$B$9)^(AC66-0.5)),"")</f>
        <v/>
      </c>
      <c r="AD72" s="20" t="str">
        <f>IF(AD66&lt;&gt;"",AD70/((1+Comparison!$B$9)^(AD66-0.5)),"")</f>
        <v/>
      </c>
      <c r="AE72" s="20" t="str">
        <f>IF(AE66&lt;&gt;"",AE70/((1+Comparison!$B$9)^(AE66-0.5)),"")</f>
        <v/>
      </c>
      <c r="AF72" s="20" t="str">
        <f>IF(AF66&lt;&gt;"",AF70/((1+Comparison!$B$9)^(AF66-0.5)),"")</f>
        <v/>
      </c>
      <c r="AG72" s="20" t="str">
        <f>IF(AG66&lt;&gt;"",AG70/((1+Comparison!$B$9)^(AG66-0.5)),"")</f>
        <v/>
      </c>
      <c r="AH72" s="20" t="str">
        <f>IF(AH66&lt;&gt;"",AH70/((1+Comparison!$B$9)^(AH66-0.5)),"")</f>
        <v/>
      </c>
      <c r="AI72" s="20" t="str">
        <f>IF(AI66&lt;&gt;"",AI70/((1+Comparison!$B$9)^(AI66-0.5)),"")</f>
        <v/>
      </c>
      <c r="AJ72" s="20" t="str">
        <f>IF(AJ66&lt;&gt;"",AJ70/((1+Comparison!$B$9)^(AJ66-0.5)),"")</f>
        <v/>
      </c>
      <c r="AK72" s="20" t="str">
        <f>IF(AK66&lt;&gt;"",AK70/((1+Comparison!$B$9)^(AK66-0.5)),"")</f>
        <v/>
      </c>
      <c r="AL72" s="20" t="str">
        <f>IF(AL66&lt;&gt;"",AL70/((1+Comparison!$B$9)^(AL66-0.5)),"")</f>
        <v/>
      </c>
      <c r="AM72" s="20" t="str">
        <f>IF(AM66&lt;&gt;"",AM70/((1+Comparison!$B$9)^(AM66-0.5)),"")</f>
        <v/>
      </c>
      <c r="AN72" s="20" t="str">
        <f>IF(AN66&lt;&gt;"",AN70/((1+Comparison!$B$9)^(AN66-0.5)),"")</f>
        <v/>
      </c>
      <c r="AO72" s="20" t="str">
        <f>IF(AO66&lt;&gt;"",AO70/((1+Comparison!$B$9)^(AO66-0.5)),"")</f>
        <v/>
      </c>
      <c r="AP72" s="20" t="str">
        <f>IF(AP66&lt;&gt;"",AP70/((1+Comparison!$B$9)^(AP66-0.5)),"")</f>
        <v/>
      </c>
      <c r="AQ72" s="20" t="str">
        <f>IF(AQ66&lt;&gt;"",AQ70/((1+Comparison!$B$9)^(AQ66-0.5)),"")</f>
        <v/>
      </c>
      <c r="AR72" s="20" t="str">
        <f>IF(AR66&lt;&gt;"",AR70/((1+Comparison!$B$9)^(AR66-0.5)),"")</f>
        <v/>
      </c>
      <c r="AS72" s="20" t="str">
        <f>IF(AS66&lt;&gt;"",AS70/((1+Comparison!$B$9)^(AS66-0.5)),"")</f>
        <v/>
      </c>
      <c r="AT72" s="20" t="str">
        <f>IF(AT66&lt;&gt;"",AT70/((1+Comparison!$B$9)^(AT66-0.5)),"")</f>
        <v/>
      </c>
      <c r="AU72" s="20" t="str">
        <f>IF(AU66&lt;&gt;"",AU70/((1+Comparison!$B$9)^(AU66-0.5)),"")</f>
        <v/>
      </c>
    </row>
    <row r="73" spans="1:47" x14ac:dyDescent="0.35">
      <c r="A73" s="23" t="s">
        <v>22</v>
      </c>
      <c r="B73" s="60"/>
      <c r="C73" t="s">
        <v>2</v>
      </c>
      <c r="D73" s="6"/>
      <c r="F73" s="13" t="s">
        <v>33</v>
      </c>
      <c r="G73" s="18">
        <f>IF(G66&lt;&gt;"",G72,"")</f>
        <v>-235000</v>
      </c>
      <c r="H73" s="18">
        <f t="shared" ref="H73" si="131">IF(H66&lt;&gt;"",G73+H72,"")</f>
        <v>-302028.8938070467</v>
      </c>
      <c r="I73" s="18">
        <f t="shared" ref="I73" si="132">IF(I66&lt;&gt;"",H73+I72,"")</f>
        <v>-368207.66505849187</v>
      </c>
      <c r="J73" s="18">
        <f t="shared" ref="J73" si="133">IF(J66&lt;&gt;"",I73+J72,"")</f>
        <v>-433547.09579650406</v>
      </c>
      <c r="K73" s="18">
        <f t="shared" ref="K73" si="134">IF(K66&lt;&gt;"",J73+K72,"")</f>
        <v>-498057.83131540002</v>
      </c>
      <c r="L73" s="18">
        <f t="shared" ref="L73" si="135">IF(L66&lt;&gt;"",K73+L72,"")</f>
        <v>-561750.38189600757</v>
      </c>
      <c r="M73" s="18">
        <f t="shared" ref="M73" si="136">IF(M66&lt;&gt;"",L73+M72,"")</f>
        <v>-624635.12451803184</v>
      </c>
      <c r="N73" s="18">
        <f t="shared" ref="N73" si="137">IF(N66&lt;&gt;"",M73+N72,"")</f>
        <v>-686722.30455070361</v>
      </c>
      <c r="O73" s="18">
        <f t="shared" ref="O73" si="138">IF(O66&lt;&gt;"",N73+O72,"")</f>
        <v>-748022.0374219853</v>
      </c>
      <c r="P73" s="18">
        <f t="shared" ref="P73" si="139">IF(P66&lt;&gt;"",O73+P72,"")</f>
        <v>-808544.31026660686</v>
      </c>
      <c r="Q73" s="18">
        <f t="shared" ref="Q73" si="140">IF(Q66&lt;&gt;"",P73+Q72,"")</f>
        <v>-868298.9835531991</v>
      </c>
      <c r="R73" s="18" t="str">
        <f t="shared" ref="R73" si="141">IF(R66&lt;&gt;"",Q73+R72,"")</f>
        <v/>
      </c>
      <c r="S73" s="18" t="str">
        <f t="shared" ref="S73" si="142">IF(S66&lt;&gt;"",R73+S72,"")</f>
        <v/>
      </c>
      <c r="T73" s="18" t="str">
        <f t="shared" ref="T73" si="143">IF(T66&lt;&gt;"",S73+T72,"")</f>
        <v/>
      </c>
      <c r="U73" s="18" t="str">
        <f t="shared" ref="U73" si="144">IF(U66&lt;&gt;"",T73+U72,"")</f>
        <v/>
      </c>
      <c r="V73" s="18" t="str">
        <f t="shared" ref="V73" si="145">IF(V66&lt;&gt;"",U73+V72,"")</f>
        <v/>
      </c>
      <c r="W73" s="18" t="str">
        <f t="shared" ref="W73" si="146">IF(W66&lt;&gt;"",V73+W72,"")</f>
        <v/>
      </c>
      <c r="X73" s="18" t="str">
        <f t="shared" ref="X73" si="147">IF(X66&lt;&gt;"",W73+X72,"")</f>
        <v/>
      </c>
      <c r="Y73" s="18" t="str">
        <f t="shared" ref="Y73" si="148">IF(Y66&lt;&gt;"",X73+Y72,"")</f>
        <v/>
      </c>
      <c r="Z73" s="18" t="str">
        <f t="shared" ref="Z73" si="149">IF(Z66&lt;&gt;"",Y73+Z72,"")</f>
        <v/>
      </c>
      <c r="AA73" s="18" t="str">
        <f t="shared" ref="AA73" si="150">IF(AA66&lt;&gt;"",Z73+AA72,"")</f>
        <v/>
      </c>
      <c r="AB73" s="18" t="str">
        <f t="shared" ref="AB73" si="151">IF(AB66&lt;&gt;"",AA73+AB72,"")</f>
        <v/>
      </c>
      <c r="AC73" s="18" t="str">
        <f t="shared" ref="AC73" si="152">IF(AC66&lt;&gt;"",AB73+AC72,"")</f>
        <v/>
      </c>
      <c r="AD73" s="18" t="str">
        <f t="shared" ref="AD73" si="153">IF(AD66&lt;&gt;"",AC73+AD72,"")</f>
        <v/>
      </c>
      <c r="AE73" s="18" t="str">
        <f t="shared" ref="AE73" si="154">IF(AE66&lt;&gt;"",AD73+AE72,"")</f>
        <v/>
      </c>
      <c r="AF73" s="18" t="str">
        <f t="shared" ref="AF73" si="155">IF(AF66&lt;&gt;"",AE73+AF72,"")</f>
        <v/>
      </c>
      <c r="AG73" s="18" t="str">
        <f t="shared" ref="AG73" si="156">IF(AG66&lt;&gt;"",AF73+AG72,"")</f>
        <v/>
      </c>
      <c r="AH73" s="18" t="str">
        <f t="shared" ref="AH73" si="157">IF(AH66&lt;&gt;"",AG73+AH72,"")</f>
        <v/>
      </c>
      <c r="AI73" s="18" t="str">
        <f t="shared" ref="AI73" si="158">IF(AI66&lt;&gt;"",AH73+AI72,"")</f>
        <v/>
      </c>
      <c r="AJ73" s="18" t="str">
        <f t="shared" ref="AJ73" si="159">IF(AJ66&lt;&gt;"",AI73+AJ72,"")</f>
        <v/>
      </c>
      <c r="AK73" s="18" t="str">
        <f t="shared" ref="AK73" si="160">IF(AK66&lt;&gt;"",AJ73+AK72,"")</f>
        <v/>
      </c>
      <c r="AL73" s="18" t="str">
        <f t="shared" ref="AL73" si="161">IF(AL66&lt;&gt;"",AK73+AL72,"")</f>
        <v/>
      </c>
      <c r="AM73" s="18" t="str">
        <f t="shared" ref="AM73" si="162">IF(AM66&lt;&gt;"",AL73+AM72,"")</f>
        <v/>
      </c>
      <c r="AN73" s="18" t="str">
        <f t="shared" ref="AN73" si="163">IF(AN66&lt;&gt;"",AM73+AN72,"")</f>
        <v/>
      </c>
      <c r="AO73" s="18" t="str">
        <f t="shared" ref="AO73" si="164">IF(AO66&lt;&gt;"",AN73+AO72,"")</f>
        <v/>
      </c>
      <c r="AP73" s="18" t="str">
        <f t="shared" ref="AP73" si="165">IF(AP66&lt;&gt;"",AO73+AP72,"")</f>
        <v/>
      </c>
      <c r="AQ73" s="18" t="str">
        <f t="shared" ref="AQ73" si="166">IF(AQ66&lt;&gt;"",AP73+AQ72,"")</f>
        <v/>
      </c>
      <c r="AR73" s="18" t="str">
        <f t="shared" ref="AR73" si="167">IF(AR66&lt;&gt;"",AQ73+AR72,"")</f>
        <v/>
      </c>
      <c r="AS73" s="18" t="str">
        <f t="shared" ref="AS73" si="168">IF(AS66&lt;&gt;"",AR73+AS72,"")</f>
        <v/>
      </c>
      <c r="AT73" s="18" t="str">
        <f t="shared" ref="AT73" si="169">IF(AT66&lt;&gt;"",AS73+AT72,"")</f>
        <v/>
      </c>
      <c r="AU73" s="18" t="str">
        <f t="shared" ref="AU73" si="170">IF(AU66&lt;&gt;"",AT73+AU72,"")</f>
        <v/>
      </c>
    </row>
    <row r="74" spans="1:47" x14ac:dyDescent="0.35">
      <c r="A74" s="1" t="s">
        <v>87</v>
      </c>
      <c r="B74" s="66"/>
    </row>
    <row r="75" spans="1:47" x14ac:dyDescent="0.35">
      <c r="A75" s="11" t="s">
        <v>4</v>
      </c>
      <c r="B75" s="64">
        <v>0.94899999999999995</v>
      </c>
      <c r="C75" t="s">
        <v>6</v>
      </c>
      <c r="D75" t="s">
        <v>75</v>
      </c>
      <c r="F75" s="14" t="s">
        <v>47</v>
      </c>
      <c r="G75" s="15">
        <f>SUM(G72:AU72)</f>
        <v>-868298.9835531991</v>
      </c>
    </row>
    <row r="76" spans="1:47" x14ac:dyDescent="0.35">
      <c r="A76" s="11" t="s">
        <v>5</v>
      </c>
      <c r="B76" s="64">
        <v>0.39100000000000001</v>
      </c>
      <c r="C76" t="s">
        <v>7</v>
      </c>
      <c r="D76" t="s">
        <v>74</v>
      </c>
      <c r="F76" s="16" t="s">
        <v>50</v>
      </c>
      <c r="G76" s="16"/>
    </row>
    <row r="77" spans="1:47" x14ac:dyDescent="0.35">
      <c r="A77" s="11" t="s">
        <v>13</v>
      </c>
      <c r="B77" s="60">
        <v>6951</v>
      </c>
      <c r="C77" t="s">
        <v>15</v>
      </c>
      <c r="D77" t="s">
        <v>17</v>
      </c>
      <c r="F77" s="16" t="s">
        <v>48</v>
      </c>
      <c r="G77" s="17">
        <f>G70</f>
        <v>-235000</v>
      </c>
    </row>
    <row r="78" spans="1:47" x14ac:dyDescent="0.35">
      <c r="A78" s="11" t="s">
        <v>14</v>
      </c>
      <c r="B78" s="64">
        <v>0.23</v>
      </c>
      <c r="C78" t="s">
        <v>16</v>
      </c>
      <c r="D78" t="s">
        <v>38</v>
      </c>
      <c r="F78" s="13" t="s">
        <v>49</v>
      </c>
      <c r="G78" s="18">
        <f>G75-G77</f>
        <v>-633298.9835531991</v>
      </c>
    </row>
    <row r="79" spans="1:47" x14ac:dyDescent="0.35">
      <c r="A79" s="23" t="s">
        <v>23</v>
      </c>
      <c r="B79" s="64"/>
      <c r="C79" t="s">
        <v>16</v>
      </c>
      <c r="D79" s="6"/>
    </row>
    <row r="80" spans="1:47" x14ac:dyDescent="0.35">
      <c r="A80" s="23" t="s">
        <v>24</v>
      </c>
      <c r="B80" s="64"/>
      <c r="C80" t="s">
        <v>16</v>
      </c>
      <c r="D80" s="6"/>
    </row>
    <row r="81" spans="1:47" ht="15" thickBot="1" x14ac:dyDescent="0.4">
      <c r="A81" s="54" t="s">
        <v>25</v>
      </c>
      <c r="B81" s="67"/>
      <c r="C81" s="16" t="s">
        <v>16</v>
      </c>
      <c r="D81" s="55"/>
    </row>
    <row r="82" spans="1:47" ht="19" thickBot="1" x14ac:dyDescent="0.5">
      <c r="A82" s="56" t="s">
        <v>102</v>
      </c>
      <c r="B82" s="57"/>
      <c r="C82" s="57"/>
      <c r="D82" s="58"/>
    </row>
    <row r="83" spans="1:47" x14ac:dyDescent="0.35">
      <c r="A83" s="7" t="s">
        <v>93</v>
      </c>
      <c r="B83" s="6"/>
      <c r="C83" s="6"/>
      <c r="D83" s="6"/>
    </row>
    <row r="84" spans="1:47" x14ac:dyDescent="0.35">
      <c r="A84" s="6" t="s">
        <v>89</v>
      </c>
      <c r="B84" s="6"/>
      <c r="C84" s="6"/>
      <c r="D84" s="6"/>
    </row>
    <row r="85" spans="1:47" x14ac:dyDescent="0.35">
      <c r="A85" s="8" t="s">
        <v>36</v>
      </c>
      <c r="B85" s="8" t="s">
        <v>8</v>
      </c>
      <c r="C85" s="8" t="s">
        <v>9</v>
      </c>
      <c r="D85" s="8" t="s">
        <v>10</v>
      </c>
      <c r="F85" s="8"/>
      <c r="G85" s="9" t="s">
        <v>52</v>
      </c>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1:47" x14ac:dyDescent="0.35">
      <c r="A86" s="1" t="s">
        <v>86</v>
      </c>
      <c r="F86" s="8" t="s">
        <v>51</v>
      </c>
      <c r="G86" s="9">
        <f t="shared" ref="G86:AU86" si="171">G66</f>
        <v>0</v>
      </c>
      <c r="H86" s="9">
        <f t="shared" si="171"/>
        <v>1</v>
      </c>
      <c r="I86" s="9">
        <f t="shared" si="171"/>
        <v>2</v>
      </c>
      <c r="J86" s="9">
        <f t="shared" si="171"/>
        <v>3</v>
      </c>
      <c r="K86" s="9">
        <f t="shared" si="171"/>
        <v>4</v>
      </c>
      <c r="L86" s="9">
        <f t="shared" si="171"/>
        <v>5</v>
      </c>
      <c r="M86" s="9">
        <f t="shared" si="171"/>
        <v>6</v>
      </c>
      <c r="N86" s="9">
        <f t="shared" si="171"/>
        <v>7</v>
      </c>
      <c r="O86" s="9">
        <f t="shared" si="171"/>
        <v>8</v>
      </c>
      <c r="P86" s="9">
        <f t="shared" si="171"/>
        <v>9</v>
      </c>
      <c r="Q86" s="9">
        <f t="shared" si="171"/>
        <v>10</v>
      </c>
      <c r="R86" s="9" t="str">
        <f t="shared" si="171"/>
        <v/>
      </c>
      <c r="S86" s="9" t="str">
        <f t="shared" si="171"/>
        <v/>
      </c>
      <c r="T86" s="9" t="str">
        <f t="shared" si="171"/>
        <v/>
      </c>
      <c r="U86" s="9" t="str">
        <f t="shared" si="171"/>
        <v/>
      </c>
      <c r="V86" s="9" t="str">
        <f t="shared" si="171"/>
        <v/>
      </c>
      <c r="W86" s="9" t="str">
        <f t="shared" si="171"/>
        <v/>
      </c>
      <c r="X86" s="9" t="str">
        <f t="shared" si="171"/>
        <v/>
      </c>
      <c r="Y86" s="9" t="str">
        <f t="shared" si="171"/>
        <v/>
      </c>
      <c r="Z86" s="9" t="str">
        <f t="shared" si="171"/>
        <v/>
      </c>
      <c r="AA86" s="9" t="str">
        <f t="shared" si="171"/>
        <v/>
      </c>
      <c r="AB86" s="9" t="str">
        <f t="shared" si="171"/>
        <v/>
      </c>
      <c r="AC86" s="9" t="str">
        <f t="shared" si="171"/>
        <v/>
      </c>
      <c r="AD86" s="9" t="str">
        <f t="shared" si="171"/>
        <v/>
      </c>
      <c r="AE86" s="9" t="str">
        <f t="shared" si="171"/>
        <v/>
      </c>
      <c r="AF86" s="9" t="str">
        <f t="shared" si="171"/>
        <v/>
      </c>
      <c r="AG86" s="9" t="str">
        <f t="shared" si="171"/>
        <v/>
      </c>
      <c r="AH86" s="9" t="str">
        <f t="shared" si="171"/>
        <v/>
      </c>
      <c r="AI86" s="9" t="str">
        <f t="shared" si="171"/>
        <v/>
      </c>
      <c r="AJ86" s="9" t="str">
        <f t="shared" si="171"/>
        <v/>
      </c>
      <c r="AK86" s="9" t="str">
        <f t="shared" si="171"/>
        <v/>
      </c>
      <c r="AL86" s="9" t="str">
        <f t="shared" si="171"/>
        <v/>
      </c>
      <c r="AM86" s="9" t="str">
        <f t="shared" si="171"/>
        <v/>
      </c>
      <c r="AN86" s="9" t="str">
        <f t="shared" si="171"/>
        <v/>
      </c>
      <c r="AO86" s="9" t="str">
        <f t="shared" si="171"/>
        <v/>
      </c>
      <c r="AP86" s="9" t="str">
        <f t="shared" si="171"/>
        <v/>
      </c>
      <c r="AQ86" s="9" t="str">
        <f t="shared" si="171"/>
        <v/>
      </c>
      <c r="AR86" s="9" t="str">
        <f t="shared" si="171"/>
        <v/>
      </c>
      <c r="AS86" s="9" t="str">
        <f t="shared" si="171"/>
        <v/>
      </c>
      <c r="AT86" s="9" t="str">
        <f t="shared" si="171"/>
        <v/>
      </c>
      <c r="AU86" s="9" t="str">
        <f t="shared" si="171"/>
        <v/>
      </c>
    </row>
    <row r="87" spans="1:47" x14ac:dyDescent="0.35">
      <c r="A87" s="11" t="s">
        <v>1</v>
      </c>
      <c r="B87" s="60">
        <v>200000</v>
      </c>
      <c r="C87" t="s">
        <v>2</v>
      </c>
      <c r="F87" t="s">
        <v>28</v>
      </c>
      <c r="G87" s="2">
        <f>-SUM(B87,B89,B91:B93)</f>
        <v>-200000</v>
      </c>
      <c r="H87" t="str">
        <f>IF(COLUMN()-7=Comparison!$B$7,-($B87*$B88+$B89*$B90),"")</f>
        <v/>
      </c>
      <c r="I87" t="str">
        <f>IF(COLUMN()-7=Comparison!$B$7,-($B87*$B88+$B89*$B90),"")</f>
        <v/>
      </c>
      <c r="J87" t="str">
        <f>IF(COLUMN()-7=Comparison!$B$7,-($B87*$B88+$B89*$B90),"")</f>
        <v/>
      </c>
      <c r="K87" t="str">
        <f>IF(COLUMN()-7=Comparison!$B$7,-($B87*$B88+$B89*$B90),"")</f>
        <v/>
      </c>
      <c r="L87" t="str">
        <f>IF(COLUMN()-7=Comparison!$B$7,-($B87*$B88+$B89*$B90),"")</f>
        <v/>
      </c>
      <c r="M87" t="str">
        <f>IF(COLUMN()-7=Comparison!$B$7,-($B87*$B88+$B89*$B90),"")</f>
        <v/>
      </c>
      <c r="N87" t="str">
        <f>IF(COLUMN()-7=Comparison!$B$7,-($B87*$B88+$B89*$B90),"")</f>
        <v/>
      </c>
      <c r="O87" t="str">
        <f>IF(COLUMN()-7=Comparison!$B$7,-($B87*$B88+$B89*$B90),"")</f>
        <v/>
      </c>
      <c r="P87" t="str">
        <f>IF(COLUMN()-7=Comparison!$B$7,-($B87*$B88+$B89*$B90),"")</f>
        <v/>
      </c>
      <c r="Q87">
        <f>IF(COLUMN()-7=Comparison!$B$7,-($B87*$B88+$B89*$B90),"")</f>
        <v>0</v>
      </c>
      <c r="R87" t="str">
        <f>IF(COLUMN()-7=Comparison!$B$7,-($B87*$B88+$B89*$B90),"")</f>
        <v/>
      </c>
      <c r="S87" t="str">
        <f>IF(COLUMN()-7=Comparison!$B$7,-($B87*$B88+$B89*$B90),"")</f>
        <v/>
      </c>
      <c r="T87" t="str">
        <f>IF(COLUMN()-7=Comparison!$B$7,-($B87*$B88+$B89*$B90),"")</f>
        <v/>
      </c>
      <c r="U87" t="str">
        <f>IF(COLUMN()-7=Comparison!$B$7,-($B87*$B88+$B89*$B90),"")</f>
        <v/>
      </c>
      <c r="V87" t="str">
        <f>IF(COLUMN()-7=Comparison!$B$7,-($B87*$B88+$B89*$B90),"")</f>
        <v/>
      </c>
      <c r="W87" t="str">
        <f>IF(COLUMN()-7=Comparison!$B$7,-($B87*$B88+$B89*$B90),"")</f>
        <v/>
      </c>
      <c r="X87" t="str">
        <f>IF(COLUMN()-7=Comparison!$B$7,-($B87*$B88+$B89*$B90),"")</f>
        <v/>
      </c>
      <c r="Y87" t="str">
        <f>IF(COLUMN()-7=Comparison!$B$7,-($B87*$B88+$B89*$B90),"")</f>
        <v/>
      </c>
      <c r="Z87" t="str">
        <f>IF(COLUMN()-7=Comparison!$B$7,-($B87*$B88+$B89*$B90),"")</f>
        <v/>
      </c>
      <c r="AA87" t="str">
        <f>IF(COLUMN()-7=Comparison!$B$7,-($B87*$B88+$B89*$B90),"")</f>
        <v/>
      </c>
      <c r="AB87" t="str">
        <f>IF(COLUMN()-7=Comparison!$B$7,-($B87*$B88+$B89*$B90),"")</f>
        <v/>
      </c>
      <c r="AC87" t="str">
        <f>IF(COLUMN()-7=Comparison!$B$7,-($B87*$B88+$B89*$B90),"")</f>
        <v/>
      </c>
      <c r="AD87" t="str">
        <f>IF(COLUMN()-7=Comparison!$B$7,-($B87*$B88+$B89*$B90),"")</f>
        <v/>
      </c>
      <c r="AE87" t="str">
        <f>IF(COLUMN()-7=Comparison!$B$7,-($B87*$B88+$B89*$B90),"")</f>
        <v/>
      </c>
      <c r="AF87" t="str">
        <f>IF(COLUMN()-7=Comparison!$B$7,-($B87*$B88+$B89*$B90),"")</f>
        <v/>
      </c>
      <c r="AG87" t="str">
        <f>IF(COLUMN()-7=Comparison!$B$7,-($B87*$B88+$B89*$B90),"")</f>
        <v/>
      </c>
      <c r="AH87" t="str">
        <f>IF(COLUMN()-7=Comparison!$B$7,-($B87*$B88+$B89*$B90),"")</f>
        <v/>
      </c>
      <c r="AI87" t="str">
        <f>IF(COLUMN()-7=Comparison!$B$7,-($B87*$B88+$B89*$B90),"")</f>
        <v/>
      </c>
      <c r="AJ87" t="str">
        <f>IF(COLUMN()-7=Comparison!$B$7,-($B87*$B88+$B89*$B90),"")</f>
        <v/>
      </c>
      <c r="AK87" t="str">
        <f>IF(COLUMN()-7=Comparison!$B$7,-($B87*$B88+$B89*$B90),"")</f>
        <v/>
      </c>
      <c r="AL87" t="str">
        <f>IF(COLUMN()-7=Comparison!$B$7,-($B87*$B88+$B89*$B90),"")</f>
        <v/>
      </c>
      <c r="AM87" t="str">
        <f>IF(COLUMN()-7=Comparison!$B$7,-($B87*$B88+$B89*$B90),"")</f>
        <v/>
      </c>
      <c r="AN87" t="str">
        <f>IF(COLUMN()-7=Comparison!$B$7,-($B87*$B88+$B89*$B90),"")</f>
        <v/>
      </c>
      <c r="AO87" t="str">
        <f>IF(COLUMN()-7=Comparison!$B$7,-($B87*$B88+$B89*$B90),"")</f>
        <v/>
      </c>
      <c r="AP87" t="str">
        <f>IF(COLUMN()-7=Comparison!$B$7,-($B87*$B88+$B89*$B90),"")</f>
        <v/>
      </c>
      <c r="AQ87" t="str">
        <f>IF(COLUMN()-7=Comparison!$B$7,-($B87*$B88+$B89*$B90),"")</f>
        <v/>
      </c>
      <c r="AR87" t="str">
        <f>IF(COLUMN()-7=Comparison!$B$7,-($B87*$B88+$B89*$B90),"")</f>
        <v/>
      </c>
      <c r="AS87" t="str">
        <f>IF(COLUMN()-7=Comparison!$B$7,-($B87*$B88+$B89*$B90),"")</f>
        <v/>
      </c>
      <c r="AT87" t="str">
        <f>IF(COLUMN()-7=Comparison!$B$7,-($B87*$B88+$B89*$B90),"")</f>
        <v/>
      </c>
      <c r="AU87" t="str">
        <f>IF(COLUMN()-7=Comparison!$B$7,-($B87*$B88+$B89*$B90),"")</f>
        <v/>
      </c>
    </row>
    <row r="88" spans="1:47" x14ac:dyDescent="0.35">
      <c r="A88" s="11" t="s">
        <v>26</v>
      </c>
      <c r="B88" s="63">
        <v>0</v>
      </c>
      <c r="C88" t="s">
        <v>18</v>
      </c>
      <c r="F88" t="s">
        <v>29</v>
      </c>
      <c r="G88" s="2"/>
      <c r="H88" s="2">
        <f>IF(H86&lt;&gt;"",-((SUM($B98:$B101)+$B95*$B96)*Comparison!$B$8+$B97)*((1+Comparison!$B$10)^H86),"")</f>
        <v>-75102.3416</v>
      </c>
      <c r="I88" s="2">
        <f>IF(I86&lt;&gt;"",-((SUM($B98:$B101)+$B95*$B96)*Comparison!$B$8+$B97)*((1+Comparison!$B$10)^I86),"")</f>
        <v>-76003.569699200001</v>
      </c>
      <c r="J88" s="2">
        <f>IF(J86&lt;&gt;"",-((SUM($B98:$B101)+$B95*$B96)*Comparison!$B$8+$B97)*((1+Comparison!$B$10)^J86),"")</f>
        <v>-76915.612535590408</v>
      </c>
      <c r="K88" s="2">
        <f>IF(K86&lt;&gt;"",-((SUM($B98:$B101)+$B95*$B96)*Comparison!$B$8+$B97)*((1+Comparison!$B$10)^K86),"")</f>
        <v>-77838.599886017488</v>
      </c>
      <c r="L88" s="2">
        <f>IF(L86&lt;&gt;"",-((SUM($B98:$B101)+$B95*$B96)*Comparison!$B$8+$B97)*((1+Comparison!$B$10)^L86),"")</f>
        <v>-78772.663084649699</v>
      </c>
      <c r="M88" s="2">
        <f>IF(M86&lt;&gt;"",-((SUM($B98:$B101)+$B95*$B96)*Comparison!$B$8+$B97)*((1+Comparison!$B$10)^M86),"")</f>
        <v>-79717.935041665478</v>
      </c>
      <c r="N88" s="2">
        <f>IF(N86&lt;&gt;"",-((SUM($B98:$B101)+$B95*$B96)*Comparison!$B$8+$B97)*((1+Comparison!$B$10)^N86),"")</f>
        <v>-80674.550262165489</v>
      </c>
      <c r="O88" s="2">
        <f>IF(O86&lt;&gt;"",-((SUM($B98:$B101)+$B95*$B96)*Comparison!$B$8+$B97)*((1+Comparison!$B$10)^O86),"")</f>
        <v>-81642.644865311464</v>
      </c>
      <c r="P88" s="2">
        <f>IF(P86&lt;&gt;"",-((SUM($B98:$B101)+$B95*$B96)*Comparison!$B$8+$B97)*((1+Comparison!$B$10)^P86),"")</f>
        <v>-82622.356603695196</v>
      </c>
      <c r="Q88" s="2">
        <f>IF(Q86&lt;&gt;"",-((SUM($B98:$B101)+$B95*$B96)*Comparison!$B$8+$B97)*((1+Comparison!$B$10)^Q86),"")</f>
        <v>-83613.824882939545</v>
      </c>
      <c r="R88" s="2" t="str">
        <f>IF(R86&lt;&gt;"",-((SUM($B98:$B101)+$B95*$B96)*Comparison!$B$8+$B97)*((1+Comparison!$B$10)^R86),"")</f>
        <v/>
      </c>
      <c r="S88" s="2" t="str">
        <f>IF(S86&lt;&gt;"",-((SUM($B98:$B101)+$B95*$B96)*Comparison!$B$8+$B97)*((1+Comparison!$B$10)^S86),"")</f>
        <v/>
      </c>
      <c r="T88" s="2" t="str">
        <f>IF(T86&lt;&gt;"",-((SUM($B98:$B101)+$B95*$B96)*Comparison!$B$8+$B97)*((1+Comparison!$B$10)^T86),"")</f>
        <v/>
      </c>
      <c r="U88" s="2" t="str">
        <f>IF(U86&lt;&gt;"",-((SUM($B98:$B101)+$B95*$B96)*Comparison!$B$8+$B97)*((1+Comparison!$B$10)^U86),"")</f>
        <v/>
      </c>
      <c r="V88" s="2" t="str">
        <f>IF(V86&lt;&gt;"",-((SUM($B98:$B101)+$B95*$B96)*Comparison!$B$8+$B97)*((1+Comparison!$B$10)^V86),"")</f>
        <v/>
      </c>
      <c r="W88" s="2" t="str">
        <f>IF(W86&lt;&gt;"",-((SUM($B98:$B101)+$B95*$B96)*Comparison!$B$8+$B97)*((1+Comparison!$B$10)^W86),"")</f>
        <v/>
      </c>
      <c r="X88" s="2" t="str">
        <f>IF(X86&lt;&gt;"",-((SUM($B98:$B101)+$B95*$B96)*Comparison!$B$8+$B97)*((1+Comparison!$B$10)^X86),"")</f>
        <v/>
      </c>
      <c r="Y88" s="2" t="str">
        <f>IF(Y86&lt;&gt;"",-((SUM($B98:$B101)+$B95*$B96)*Comparison!$B$8+$B97)*((1+Comparison!$B$10)^Y86),"")</f>
        <v/>
      </c>
      <c r="Z88" s="2" t="str">
        <f>IF(Z86&lt;&gt;"",-((SUM($B98:$B101)+$B95*$B96)*Comparison!$B$8+$B97)*((1+Comparison!$B$10)^Z86),"")</f>
        <v/>
      </c>
      <c r="AA88" s="2" t="str">
        <f>IF(AA86&lt;&gt;"",-((SUM($B98:$B101)+$B95*$B96)*Comparison!$B$8+$B97)*((1+Comparison!$B$10)^AA86),"")</f>
        <v/>
      </c>
      <c r="AB88" s="2" t="str">
        <f>IF(AB86&lt;&gt;"",-((SUM($B98:$B101)+$B95*$B96)*Comparison!$B$8+$B97)*((1+Comparison!$B$10)^AB86),"")</f>
        <v/>
      </c>
      <c r="AC88" s="2" t="str">
        <f>IF(AC86&lt;&gt;"",-((SUM($B98:$B101)+$B95*$B96)*Comparison!$B$8+$B97)*((1+Comparison!$B$10)^AC86),"")</f>
        <v/>
      </c>
      <c r="AD88" s="2" t="str">
        <f>IF(AD86&lt;&gt;"",-((SUM($B98:$B101)+$B95*$B96)*Comparison!$B$8+$B97)*((1+Comparison!$B$10)^AD86),"")</f>
        <v/>
      </c>
      <c r="AE88" s="2" t="str">
        <f>IF(AE86&lt;&gt;"",-((SUM($B98:$B101)+$B95*$B96)*Comparison!$B$8+$B97)*((1+Comparison!$B$10)^AE86),"")</f>
        <v/>
      </c>
      <c r="AF88" s="2" t="str">
        <f>IF(AF86&lt;&gt;"",-((SUM($B98:$B101)+$B95*$B96)*Comparison!$B$8+$B97)*((1+Comparison!$B$10)^AF86),"")</f>
        <v/>
      </c>
      <c r="AG88" s="2" t="str">
        <f>IF(AG86&lt;&gt;"",-((SUM($B98:$B101)+$B95*$B96)*Comparison!$B$8+$B97)*((1+Comparison!$B$10)^AG86),"")</f>
        <v/>
      </c>
      <c r="AH88" s="2" t="str">
        <f>IF(AH86&lt;&gt;"",-((SUM($B98:$B101)+$B95*$B96)*Comparison!$B$8+$B97)*((1+Comparison!$B$10)^AH86),"")</f>
        <v/>
      </c>
      <c r="AI88" s="2" t="str">
        <f>IF(AI86&lt;&gt;"",-((SUM($B98:$B101)+$B95*$B96)*Comparison!$B$8+$B97)*((1+Comparison!$B$10)^AI86),"")</f>
        <v/>
      </c>
      <c r="AJ88" s="2" t="str">
        <f>IF(AJ86&lt;&gt;"",-((SUM($B98:$B101)+$B95*$B96)*Comparison!$B$8+$B97)*((1+Comparison!$B$10)^AJ86),"")</f>
        <v/>
      </c>
      <c r="AK88" s="2" t="str">
        <f>IF(AK86&lt;&gt;"",-((SUM($B98:$B101)+$B95*$B96)*Comparison!$B$8+$B97)*((1+Comparison!$B$10)^AK86),"")</f>
        <v/>
      </c>
      <c r="AL88" s="2" t="str">
        <f>IF(AL86&lt;&gt;"",-((SUM($B98:$B101)+$B95*$B96)*Comparison!$B$8+$B97)*((1+Comparison!$B$10)^AL86),"")</f>
        <v/>
      </c>
      <c r="AM88" s="2" t="str">
        <f>IF(AM86&lt;&gt;"",-((SUM($B98:$B101)+$B95*$B96)*Comparison!$B$8+$B97)*((1+Comparison!$B$10)^AM86),"")</f>
        <v/>
      </c>
      <c r="AN88" s="2" t="str">
        <f>IF(AN86&lt;&gt;"",-((SUM($B98:$B101)+$B95*$B96)*Comparison!$B$8+$B97)*((1+Comparison!$B$10)^AN86),"")</f>
        <v/>
      </c>
      <c r="AO88" s="2" t="str">
        <f>IF(AO86&lt;&gt;"",-((SUM($B98:$B101)+$B95*$B96)*Comparison!$B$8+$B97)*((1+Comparison!$B$10)^AO86),"")</f>
        <v/>
      </c>
      <c r="AP88" s="2" t="str">
        <f>IF(AP86&lt;&gt;"",-((SUM($B98:$B101)+$B95*$B96)*Comparison!$B$8+$B97)*((1+Comparison!$B$10)^AP86),"")</f>
        <v/>
      </c>
      <c r="AQ88" s="2" t="str">
        <f>IF(AQ86&lt;&gt;"",-((SUM($B98:$B101)+$B95*$B96)*Comparison!$B$8+$B97)*((1+Comparison!$B$10)^AQ86),"")</f>
        <v/>
      </c>
      <c r="AR88" s="2" t="str">
        <f>IF(AR86&lt;&gt;"",-((SUM($B98:$B101)+$B95*$B96)*Comparison!$B$8+$B97)*((1+Comparison!$B$10)^AR86),"")</f>
        <v/>
      </c>
      <c r="AS88" s="2" t="str">
        <f>IF(AS86&lt;&gt;"",-((SUM($B98:$B101)+$B95*$B96)*Comparison!$B$8+$B97)*((1+Comparison!$B$10)^AS86),"")</f>
        <v/>
      </c>
      <c r="AT88" s="2" t="str">
        <f>IF(AT86&lt;&gt;"",-((SUM($B98:$B101)+$B95*$B96)*Comparison!$B$8+$B97)*((1+Comparison!$B$10)^AT86),"")</f>
        <v/>
      </c>
      <c r="AU88" s="2" t="str">
        <f>IF(AU86&lt;&gt;"",-((SUM($B98:$B101)+$B95*$B96)*Comparison!$B$8+$B97)*((1+Comparison!$B$10)^AU86),"")</f>
        <v/>
      </c>
    </row>
    <row r="89" spans="1:47" x14ac:dyDescent="0.35">
      <c r="A89" s="11" t="s">
        <v>19</v>
      </c>
      <c r="B89" s="60"/>
      <c r="C89" t="s">
        <v>2</v>
      </c>
      <c r="F89" t="s">
        <v>35</v>
      </c>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row>
    <row r="90" spans="1:47" x14ac:dyDescent="0.35">
      <c r="A90" s="11" t="s">
        <v>27</v>
      </c>
      <c r="B90" s="63">
        <v>0</v>
      </c>
      <c r="C90" t="s">
        <v>18</v>
      </c>
      <c r="F90" s="1" t="s">
        <v>30</v>
      </c>
      <c r="G90" s="4">
        <f>IF(G86&lt;&gt;"",SUM(G87:G89),"")</f>
        <v>-200000</v>
      </c>
      <c r="H90" s="4">
        <f t="shared" ref="H90:AU90" si="172">IF(H86&lt;&gt;"",SUM(H87:H89),"")</f>
        <v>-75102.3416</v>
      </c>
      <c r="I90" s="4">
        <f t="shared" si="172"/>
        <v>-76003.569699200001</v>
      </c>
      <c r="J90" s="4">
        <f t="shared" si="172"/>
        <v>-76915.612535590408</v>
      </c>
      <c r="K90" s="4">
        <f t="shared" si="172"/>
        <v>-77838.599886017488</v>
      </c>
      <c r="L90" s="4">
        <f t="shared" si="172"/>
        <v>-78772.663084649699</v>
      </c>
      <c r="M90" s="4">
        <f t="shared" si="172"/>
        <v>-79717.935041665478</v>
      </c>
      <c r="N90" s="4">
        <f t="shared" si="172"/>
        <v>-80674.550262165489</v>
      </c>
      <c r="O90" s="4">
        <f t="shared" si="172"/>
        <v>-81642.644865311464</v>
      </c>
      <c r="P90" s="4">
        <f t="shared" si="172"/>
        <v>-82622.356603695196</v>
      </c>
      <c r="Q90" s="4">
        <f t="shared" si="172"/>
        <v>-83613.824882939545</v>
      </c>
      <c r="R90" s="4" t="str">
        <f t="shared" si="172"/>
        <v/>
      </c>
      <c r="S90" s="4" t="str">
        <f t="shared" si="172"/>
        <v/>
      </c>
      <c r="T90" s="4" t="str">
        <f t="shared" si="172"/>
        <v/>
      </c>
      <c r="U90" s="4" t="str">
        <f t="shared" si="172"/>
        <v/>
      </c>
      <c r="V90" s="4" t="str">
        <f t="shared" si="172"/>
        <v/>
      </c>
      <c r="W90" s="4" t="str">
        <f t="shared" si="172"/>
        <v/>
      </c>
      <c r="X90" s="4" t="str">
        <f t="shared" si="172"/>
        <v/>
      </c>
      <c r="Y90" s="4" t="str">
        <f t="shared" si="172"/>
        <v/>
      </c>
      <c r="Z90" s="4" t="str">
        <f t="shared" si="172"/>
        <v/>
      </c>
      <c r="AA90" s="4" t="str">
        <f t="shared" si="172"/>
        <v/>
      </c>
      <c r="AB90" s="4" t="str">
        <f t="shared" si="172"/>
        <v/>
      </c>
      <c r="AC90" s="4" t="str">
        <f t="shared" si="172"/>
        <v/>
      </c>
      <c r="AD90" s="4" t="str">
        <f t="shared" si="172"/>
        <v/>
      </c>
      <c r="AE90" s="4" t="str">
        <f t="shared" si="172"/>
        <v/>
      </c>
      <c r="AF90" s="4" t="str">
        <f t="shared" si="172"/>
        <v/>
      </c>
      <c r="AG90" s="4" t="str">
        <f t="shared" si="172"/>
        <v/>
      </c>
      <c r="AH90" s="4" t="str">
        <f t="shared" si="172"/>
        <v/>
      </c>
      <c r="AI90" s="4" t="str">
        <f t="shared" si="172"/>
        <v/>
      </c>
      <c r="AJ90" s="4" t="str">
        <f t="shared" si="172"/>
        <v/>
      </c>
      <c r="AK90" s="4" t="str">
        <f t="shared" si="172"/>
        <v/>
      </c>
      <c r="AL90" s="4" t="str">
        <f t="shared" si="172"/>
        <v/>
      </c>
      <c r="AM90" s="4" t="str">
        <f t="shared" si="172"/>
        <v/>
      </c>
      <c r="AN90" s="4" t="str">
        <f t="shared" si="172"/>
        <v/>
      </c>
      <c r="AO90" s="4" t="str">
        <f t="shared" si="172"/>
        <v/>
      </c>
      <c r="AP90" s="4" t="str">
        <f t="shared" si="172"/>
        <v/>
      </c>
      <c r="AQ90" s="4" t="str">
        <f t="shared" si="172"/>
        <v/>
      </c>
      <c r="AR90" s="4" t="str">
        <f t="shared" si="172"/>
        <v/>
      </c>
      <c r="AS90" s="4" t="str">
        <f t="shared" si="172"/>
        <v/>
      </c>
      <c r="AT90" s="4" t="str">
        <f t="shared" si="172"/>
        <v/>
      </c>
      <c r="AU90" s="4" t="str">
        <f t="shared" si="172"/>
        <v/>
      </c>
    </row>
    <row r="91" spans="1:47" x14ac:dyDescent="0.35">
      <c r="A91" s="23" t="s">
        <v>20</v>
      </c>
      <c r="B91" s="60"/>
      <c r="C91" t="s">
        <v>2</v>
      </c>
      <c r="D91" s="6"/>
      <c r="F91" t="s">
        <v>32</v>
      </c>
      <c r="G91" s="2">
        <f>IF(G86&lt;&gt;"",G90,"")</f>
        <v>-200000</v>
      </c>
      <c r="H91" s="2">
        <f t="shared" ref="H91" si="173">IF(H86&lt;&gt;"",G91+H90,"")</f>
        <v>-275102.34159999999</v>
      </c>
      <c r="I91" s="2">
        <f t="shared" ref="I91" si="174">IF(I86&lt;&gt;"",H91+I90,"")</f>
        <v>-351105.91129919997</v>
      </c>
      <c r="J91" s="2">
        <f t="shared" ref="J91" si="175">IF(J86&lt;&gt;"",I91+J90,"")</f>
        <v>-428021.52383479039</v>
      </c>
      <c r="K91" s="2">
        <f t="shared" ref="K91" si="176">IF(K86&lt;&gt;"",J91+K90,"")</f>
        <v>-505860.1237208079</v>
      </c>
      <c r="L91" s="2">
        <f t="shared" ref="L91" si="177">IF(L86&lt;&gt;"",K91+L90,"")</f>
        <v>-584632.78680545755</v>
      </c>
      <c r="M91" s="2">
        <f t="shared" ref="M91" si="178">IF(M86&lt;&gt;"",L91+M90,"")</f>
        <v>-664350.721847123</v>
      </c>
      <c r="N91" s="2">
        <f t="shared" ref="N91" si="179">IF(N86&lt;&gt;"",M91+N90,"")</f>
        <v>-745025.27210928849</v>
      </c>
      <c r="O91" s="2">
        <f t="shared" ref="O91" si="180">IF(O86&lt;&gt;"",N91+O90,"")</f>
        <v>-826667.91697459994</v>
      </c>
      <c r="P91" s="2">
        <f t="shared" ref="P91" si="181">IF(P86&lt;&gt;"",O91+P90,"")</f>
        <v>-909290.27357829513</v>
      </c>
      <c r="Q91" s="2">
        <f t="shared" ref="Q91" si="182">IF(Q86&lt;&gt;"",P91+Q90,"")</f>
        <v>-992904.09846123471</v>
      </c>
      <c r="R91" s="2" t="str">
        <f t="shared" ref="R91" si="183">IF(R86&lt;&gt;"",Q91+R90,"")</f>
        <v/>
      </c>
      <c r="S91" s="2" t="str">
        <f t="shared" ref="S91" si="184">IF(S86&lt;&gt;"",R91+S90,"")</f>
        <v/>
      </c>
      <c r="T91" s="2" t="str">
        <f t="shared" ref="T91" si="185">IF(T86&lt;&gt;"",S91+T90,"")</f>
        <v/>
      </c>
      <c r="U91" s="2" t="str">
        <f t="shared" ref="U91" si="186">IF(U86&lt;&gt;"",T91+U90,"")</f>
        <v/>
      </c>
      <c r="V91" s="2" t="str">
        <f t="shared" ref="V91" si="187">IF(V86&lt;&gt;"",U91+V90,"")</f>
        <v/>
      </c>
      <c r="W91" s="2" t="str">
        <f t="shared" ref="W91" si="188">IF(W86&lt;&gt;"",V91+W90,"")</f>
        <v/>
      </c>
      <c r="X91" s="2" t="str">
        <f t="shared" ref="X91" si="189">IF(X86&lt;&gt;"",W91+X90,"")</f>
        <v/>
      </c>
      <c r="Y91" s="2" t="str">
        <f t="shared" ref="Y91" si="190">IF(Y86&lt;&gt;"",X91+Y90,"")</f>
        <v/>
      </c>
      <c r="Z91" s="2" t="str">
        <f t="shared" ref="Z91" si="191">IF(Z86&lt;&gt;"",Y91+Z90,"")</f>
        <v/>
      </c>
      <c r="AA91" s="2" t="str">
        <f t="shared" ref="AA91" si="192">IF(AA86&lt;&gt;"",Z91+AA90,"")</f>
        <v/>
      </c>
      <c r="AB91" s="2" t="str">
        <f t="shared" ref="AB91" si="193">IF(AB86&lt;&gt;"",AA91+AB90,"")</f>
        <v/>
      </c>
      <c r="AC91" s="2" t="str">
        <f t="shared" ref="AC91" si="194">IF(AC86&lt;&gt;"",AB91+AC90,"")</f>
        <v/>
      </c>
      <c r="AD91" s="2" t="str">
        <f t="shared" ref="AD91" si="195">IF(AD86&lt;&gt;"",AC91+AD90,"")</f>
        <v/>
      </c>
      <c r="AE91" s="2" t="str">
        <f t="shared" ref="AE91" si="196">IF(AE86&lt;&gt;"",AD91+AE90,"")</f>
        <v/>
      </c>
      <c r="AF91" s="2" t="str">
        <f t="shared" ref="AF91" si="197">IF(AF86&lt;&gt;"",AE91+AF90,"")</f>
        <v/>
      </c>
      <c r="AG91" s="2" t="str">
        <f t="shared" ref="AG91" si="198">IF(AG86&lt;&gt;"",AF91+AG90,"")</f>
        <v/>
      </c>
      <c r="AH91" s="2" t="str">
        <f t="shared" ref="AH91" si="199">IF(AH86&lt;&gt;"",AG91+AH90,"")</f>
        <v/>
      </c>
      <c r="AI91" s="2" t="str">
        <f t="shared" ref="AI91" si="200">IF(AI86&lt;&gt;"",AH91+AI90,"")</f>
        <v/>
      </c>
      <c r="AJ91" s="2" t="str">
        <f t="shared" ref="AJ91" si="201">IF(AJ86&lt;&gt;"",AI91+AJ90,"")</f>
        <v/>
      </c>
      <c r="AK91" s="2" t="str">
        <f t="shared" ref="AK91" si="202">IF(AK86&lt;&gt;"",AJ91+AK90,"")</f>
        <v/>
      </c>
      <c r="AL91" s="2" t="str">
        <f t="shared" ref="AL91" si="203">IF(AL86&lt;&gt;"",AK91+AL90,"")</f>
        <v/>
      </c>
      <c r="AM91" s="2" t="str">
        <f t="shared" ref="AM91" si="204">IF(AM86&lt;&gt;"",AL91+AM90,"")</f>
        <v/>
      </c>
      <c r="AN91" s="2" t="str">
        <f t="shared" ref="AN91" si="205">IF(AN86&lt;&gt;"",AM91+AN90,"")</f>
        <v/>
      </c>
      <c r="AO91" s="2" t="str">
        <f t="shared" ref="AO91" si="206">IF(AO86&lt;&gt;"",AN91+AO90,"")</f>
        <v/>
      </c>
      <c r="AP91" s="2" t="str">
        <f t="shared" ref="AP91" si="207">IF(AP86&lt;&gt;"",AO91+AP90,"")</f>
        <v/>
      </c>
      <c r="AQ91" s="2" t="str">
        <f t="shared" ref="AQ91" si="208">IF(AQ86&lt;&gt;"",AP91+AQ90,"")</f>
        <v/>
      </c>
      <c r="AR91" s="2" t="str">
        <f t="shared" ref="AR91" si="209">IF(AR86&lt;&gt;"",AQ91+AR90,"")</f>
        <v/>
      </c>
      <c r="AS91" s="2" t="str">
        <f t="shared" ref="AS91" si="210">IF(AS86&lt;&gt;"",AR91+AS90,"")</f>
        <v/>
      </c>
      <c r="AT91" s="2" t="str">
        <f t="shared" ref="AT91" si="211">IF(AT86&lt;&gt;"",AS91+AT90,"")</f>
        <v/>
      </c>
      <c r="AU91" s="2" t="str">
        <f t="shared" ref="AU91" si="212">IF(AU86&lt;&gt;"",AT91+AU90,"")</f>
        <v/>
      </c>
    </row>
    <row r="92" spans="1:47" x14ac:dyDescent="0.35">
      <c r="A92" s="23" t="s">
        <v>21</v>
      </c>
      <c r="B92" s="60"/>
      <c r="C92" t="s">
        <v>2</v>
      </c>
      <c r="D92" s="6"/>
      <c r="F92" s="19" t="s">
        <v>31</v>
      </c>
      <c r="G92" s="20">
        <f>IF(G86&lt;&gt;"",G90,"")</f>
        <v>-200000</v>
      </c>
      <c r="H92" s="20">
        <f>IF(H86&lt;&gt;"",H90/((1+Comparison!$B$9)^(H86-0.5)),"")</f>
        <v>-74180.805576007697</v>
      </c>
      <c r="I92" s="20">
        <f>IF(I86&lt;&gt;"",I90/((1+Comparison!$B$9)^(I86-0.5)),"")</f>
        <v>-73239.975846751026</v>
      </c>
      <c r="J92" s="20">
        <f>IF(J86&lt;&gt;"",J90/((1+Comparison!$B$9)^(J86-0.5)),"")</f>
        <v>-72311.078592109319</v>
      </c>
      <c r="K92" s="20">
        <f>IF(K86&lt;&gt;"",K90/((1+Comparison!$B$9)^(K86-0.5)),"")</f>
        <v>-71393.962473380117</v>
      </c>
      <c r="L92" s="20">
        <f>IF(L86&lt;&gt;"",L90/((1+Comparison!$B$9)^(L86-0.5)),"")</f>
        <v>-70488.478071278732</v>
      </c>
      <c r="M92" s="20">
        <f>IF(M86&lt;&gt;"",M90/((1+Comparison!$B$9)^(M86-0.5)),"")</f>
        <v>-69594.477861594205</v>
      </c>
      <c r="N92" s="20">
        <f>IF(N86&lt;&gt;"",N90/((1+Comparison!$B$9)^(N86-0.5)),"")</f>
        <v>-68711.816191154503</v>
      </c>
      <c r="O92" s="20">
        <f>IF(O86&lt;&gt;"",O90/((1+Comparison!$B$9)^(O86-0.5)),"")</f>
        <v>-67840.349254095941</v>
      </c>
      <c r="P92" s="20">
        <f>IF(P86&lt;&gt;"",P90/((1+Comparison!$B$9)^(P86-0.5)),"")</f>
        <v>-66979.93506843425</v>
      </c>
      <c r="Q92" s="20">
        <f>IF(Q86&lt;&gt;"",Q90/((1+Comparison!$B$9)^(Q86-0.5)),"")</f>
        <v>-66130.433452932164</v>
      </c>
      <c r="R92" s="20" t="str">
        <f>IF(R86&lt;&gt;"",R90/((1+Comparison!$B$9)^(R86-0.5)),"")</f>
        <v/>
      </c>
      <c r="S92" s="20" t="str">
        <f>IF(S86&lt;&gt;"",S90/((1+Comparison!$B$9)^(S86-0.5)),"")</f>
        <v/>
      </c>
      <c r="T92" s="20" t="str">
        <f>IF(T86&lt;&gt;"",T90/((1+Comparison!$B$9)^(T86-0.5)),"")</f>
        <v/>
      </c>
      <c r="U92" s="20" t="str">
        <f>IF(U86&lt;&gt;"",U90/((1+Comparison!$B$9)^(U86-0.5)),"")</f>
        <v/>
      </c>
      <c r="V92" s="20" t="str">
        <f>IF(V86&lt;&gt;"",V90/((1+Comparison!$B$9)^(V86-0.5)),"")</f>
        <v/>
      </c>
      <c r="W92" s="20" t="str">
        <f>IF(W86&lt;&gt;"",W90/((1+Comparison!$B$9)^(W86-0.5)),"")</f>
        <v/>
      </c>
      <c r="X92" s="20" t="str">
        <f>IF(X86&lt;&gt;"",X90/((1+Comparison!$B$9)^(X86-0.5)),"")</f>
        <v/>
      </c>
      <c r="Y92" s="20" t="str">
        <f>IF(Y86&lt;&gt;"",Y90/((1+Comparison!$B$9)^(Y86-0.5)),"")</f>
        <v/>
      </c>
      <c r="Z92" s="20" t="str">
        <f>IF(Z86&lt;&gt;"",Z90/((1+Comparison!$B$9)^(Z86-0.5)),"")</f>
        <v/>
      </c>
      <c r="AA92" s="20" t="str">
        <f>IF(AA86&lt;&gt;"",AA90/((1+Comparison!$B$9)^(AA86-0.5)),"")</f>
        <v/>
      </c>
      <c r="AB92" s="20" t="str">
        <f>IF(AB86&lt;&gt;"",AB90/((1+Comparison!$B$9)^(AB86-0.5)),"")</f>
        <v/>
      </c>
      <c r="AC92" s="20" t="str">
        <f>IF(AC86&lt;&gt;"",AC90/((1+Comparison!$B$9)^(AC86-0.5)),"")</f>
        <v/>
      </c>
      <c r="AD92" s="20" t="str">
        <f>IF(AD86&lt;&gt;"",AD90/((1+Comparison!$B$9)^(AD86-0.5)),"")</f>
        <v/>
      </c>
      <c r="AE92" s="20" t="str">
        <f>IF(AE86&lt;&gt;"",AE90/((1+Comparison!$B$9)^(AE86-0.5)),"")</f>
        <v/>
      </c>
      <c r="AF92" s="20" t="str">
        <f>IF(AF86&lt;&gt;"",AF90/((1+Comparison!$B$9)^(AF86-0.5)),"")</f>
        <v/>
      </c>
      <c r="AG92" s="20" t="str">
        <f>IF(AG86&lt;&gt;"",AG90/((1+Comparison!$B$9)^(AG86-0.5)),"")</f>
        <v/>
      </c>
      <c r="AH92" s="20" t="str">
        <f>IF(AH86&lt;&gt;"",AH90/((1+Comparison!$B$9)^(AH86-0.5)),"")</f>
        <v/>
      </c>
      <c r="AI92" s="20" t="str">
        <f>IF(AI86&lt;&gt;"",AI90/((1+Comparison!$B$9)^(AI86-0.5)),"")</f>
        <v/>
      </c>
      <c r="AJ92" s="20" t="str">
        <f>IF(AJ86&lt;&gt;"",AJ90/((1+Comparison!$B$9)^(AJ86-0.5)),"")</f>
        <v/>
      </c>
      <c r="AK92" s="20" t="str">
        <f>IF(AK86&lt;&gt;"",AK90/((1+Comparison!$B$9)^(AK86-0.5)),"")</f>
        <v/>
      </c>
      <c r="AL92" s="20" t="str">
        <f>IF(AL86&lt;&gt;"",AL90/((1+Comparison!$B$9)^(AL86-0.5)),"")</f>
        <v/>
      </c>
      <c r="AM92" s="20" t="str">
        <f>IF(AM86&lt;&gt;"",AM90/((1+Comparison!$B$9)^(AM86-0.5)),"")</f>
        <v/>
      </c>
      <c r="AN92" s="20" t="str">
        <f>IF(AN86&lt;&gt;"",AN90/((1+Comparison!$B$9)^(AN86-0.5)),"")</f>
        <v/>
      </c>
      <c r="AO92" s="20" t="str">
        <f>IF(AO86&lt;&gt;"",AO90/((1+Comparison!$B$9)^(AO86-0.5)),"")</f>
        <v/>
      </c>
      <c r="AP92" s="20" t="str">
        <f>IF(AP86&lt;&gt;"",AP90/((1+Comparison!$B$9)^(AP86-0.5)),"")</f>
        <v/>
      </c>
      <c r="AQ92" s="20" t="str">
        <f>IF(AQ86&lt;&gt;"",AQ90/((1+Comparison!$B$9)^(AQ86-0.5)),"")</f>
        <v/>
      </c>
      <c r="AR92" s="20" t="str">
        <f>IF(AR86&lt;&gt;"",AR90/((1+Comparison!$B$9)^(AR86-0.5)),"")</f>
        <v/>
      </c>
      <c r="AS92" s="20" t="str">
        <f>IF(AS86&lt;&gt;"",AS90/((1+Comparison!$B$9)^(AS86-0.5)),"")</f>
        <v/>
      </c>
      <c r="AT92" s="20" t="str">
        <f>IF(AT86&lt;&gt;"",AT90/((1+Comparison!$B$9)^(AT86-0.5)),"")</f>
        <v/>
      </c>
      <c r="AU92" s="20" t="str">
        <f>IF(AU86&lt;&gt;"",AU90/((1+Comparison!$B$9)^(AU86-0.5)),"")</f>
        <v/>
      </c>
    </row>
    <row r="93" spans="1:47" x14ac:dyDescent="0.35">
      <c r="A93" s="23" t="s">
        <v>22</v>
      </c>
      <c r="B93" s="60"/>
      <c r="C93" t="s">
        <v>2</v>
      </c>
      <c r="D93" s="6"/>
      <c r="F93" s="13" t="s">
        <v>33</v>
      </c>
      <c r="G93" s="18">
        <f>IF(G86&lt;&gt;"",G92,"")</f>
        <v>-200000</v>
      </c>
      <c r="H93" s="18">
        <f t="shared" ref="H93" si="213">IF(H86&lt;&gt;"",G93+H92,"")</f>
        <v>-274180.8055760077</v>
      </c>
      <c r="I93" s="18">
        <f t="shared" ref="I93" si="214">IF(I86&lt;&gt;"",H93+I92,"")</f>
        <v>-347420.78142275871</v>
      </c>
      <c r="J93" s="18">
        <f t="shared" ref="J93" si="215">IF(J86&lt;&gt;"",I93+J92,"")</f>
        <v>-419731.86001486803</v>
      </c>
      <c r="K93" s="18">
        <f t="shared" ref="K93" si="216">IF(K86&lt;&gt;"",J93+K92,"")</f>
        <v>-491125.82248824812</v>
      </c>
      <c r="L93" s="18">
        <f t="shared" ref="L93" si="217">IF(L86&lt;&gt;"",K93+L92,"")</f>
        <v>-561614.30055952689</v>
      </c>
      <c r="M93" s="18">
        <f t="shared" ref="M93" si="218">IF(M86&lt;&gt;"",L93+M92,"")</f>
        <v>-631208.77842112107</v>
      </c>
      <c r="N93" s="18">
        <f t="shared" ref="N93" si="219">IF(N86&lt;&gt;"",M93+N92,"")</f>
        <v>-699920.5946122756</v>
      </c>
      <c r="O93" s="18">
        <f t="shared" ref="O93" si="220">IF(O86&lt;&gt;"",N93+O92,"")</f>
        <v>-767760.94386637153</v>
      </c>
      <c r="P93" s="18">
        <f t="shared" ref="P93" si="221">IF(P86&lt;&gt;"",O93+P92,"")</f>
        <v>-834740.87893480575</v>
      </c>
      <c r="Q93" s="18">
        <f t="shared" ref="Q93" si="222">IF(Q86&lt;&gt;"",P93+Q92,"")</f>
        <v>-900871.31238773791</v>
      </c>
      <c r="R93" s="18" t="str">
        <f t="shared" ref="R93" si="223">IF(R86&lt;&gt;"",Q93+R92,"")</f>
        <v/>
      </c>
      <c r="S93" s="18" t="str">
        <f t="shared" ref="S93" si="224">IF(S86&lt;&gt;"",R93+S92,"")</f>
        <v/>
      </c>
      <c r="T93" s="18" t="str">
        <f t="shared" ref="T93" si="225">IF(T86&lt;&gt;"",S93+T92,"")</f>
        <v/>
      </c>
      <c r="U93" s="18" t="str">
        <f t="shared" ref="U93" si="226">IF(U86&lt;&gt;"",T93+U92,"")</f>
        <v/>
      </c>
      <c r="V93" s="18" t="str">
        <f t="shared" ref="V93" si="227">IF(V86&lt;&gt;"",U93+V92,"")</f>
        <v/>
      </c>
      <c r="W93" s="18" t="str">
        <f t="shared" ref="W93" si="228">IF(W86&lt;&gt;"",V93+W92,"")</f>
        <v/>
      </c>
      <c r="X93" s="18" t="str">
        <f t="shared" ref="X93" si="229">IF(X86&lt;&gt;"",W93+X92,"")</f>
        <v/>
      </c>
      <c r="Y93" s="18" t="str">
        <f t="shared" ref="Y93" si="230">IF(Y86&lt;&gt;"",X93+Y92,"")</f>
        <v/>
      </c>
      <c r="Z93" s="18" t="str">
        <f t="shared" ref="Z93" si="231">IF(Z86&lt;&gt;"",Y93+Z92,"")</f>
        <v/>
      </c>
      <c r="AA93" s="18" t="str">
        <f t="shared" ref="AA93" si="232">IF(AA86&lt;&gt;"",Z93+AA92,"")</f>
        <v/>
      </c>
      <c r="AB93" s="18" t="str">
        <f t="shared" ref="AB93" si="233">IF(AB86&lt;&gt;"",AA93+AB92,"")</f>
        <v/>
      </c>
      <c r="AC93" s="18" t="str">
        <f t="shared" ref="AC93" si="234">IF(AC86&lt;&gt;"",AB93+AC92,"")</f>
        <v/>
      </c>
      <c r="AD93" s="18" t="str">
        <f t="shared" ref="AD93" si="235">IF(AD86&lt;&gt;"",AC93+AD92,"")</f>
        <v/>
      </c>
      <c r="AE93" s="18" t="str">
        <f t="shared" ref="AE93" si="236">IF(AE86&lt;&gt;"",AD93+AE92,"")</f>
        <v/>
      </c>
      <c r="AF93" s="18" t="str">
        <f t="shared" ref="AF93" si="237">IF(AF86&lt;&gt;"",AE93+AF92,"")</f>
        <v/>
      </c>
      <c r="AG93" s="18" t="str">
        <f t="shared" ref="AG93" si="238">IF(AG86&lt;&gt;"",AF93+AG92,"")</f>
        <v/>
      </c>
      <c r="AH93" s="18" t="str">
        <f t="shared" ref="AH93" si="239">IF(AH86&lt;&gt;"",AG93+AH92,"")</f>
        <v/>
      </c>
      <c r="AI93" s="18" t="str">
        <f t="shared" ref="AI93" si="240">IF(AI86&lt;&gt;"",AH93+AI92,"")</f>
        <v/>
      </c>
      <c r="AJ93" s="18" t="str">
        <f t="shared" ref="AJ93" si="241">IF(AJ86&lt;&gt;"",AI93+AJ92,"")</f>
        <v/>
      </c>
      <c r="AK93" s="18" t="str">
        <f t="shared" ref="AK93" si="242">IF(AK86&lt;&gt;"",AJ93+AK92,"")</f>
        <v/>
      </c>
      <c r="AL93" s="18" t="str">
        <f t="shared" ref="AL93" si="243">IF(AL86&lt;&gt;"",AK93+AL92,"")</f>
        <v/>
      </c>
      <c r="AM93" s="18" t="str">
        <f t="shared" ref="AM93" si="244">IF(AM86&lt;&gt;"",AL93+AM92,"")</f>
        <v/>
      </c>
      <c r="AN93" s="18" t="str">
        <f t="shared" ref="AN93" si="245">IF(AN86&lt;&gt;"",AM93+AN92,"")</f>
        <v/>
      </c>
      <c r="AO93" s="18" t="str">
        <f t="shared" ref="AO93" si="246">IF(AO86&lt;&gt;"",AN93+AO92,"")</f>
        <v/>
      </c>
      <c r="AP93" s="18" t="str">
        <f t="shared" ref="AP93" si="247">IF(AP86&lt;&gt;"",AO93+AP92,"")</f>
        <v/>
      </c>
      <c r="AQ93" s="18" t="str">
        <f t="shared" ref="AQ93" si="248">IF(AQ86&lt;&gt;"",AP93+AQ92,"")</f>
        <v/>
      </c>
      <c r="AR93" s="18" t="str">
        <f t="shared" ref="AR93" si="249">IF(AR86&lt;&gt;"",AQ93+AR92,"")</f>
        <v/>
      </c>
      <c r="AS93" s="18" t="str">
        <f t="shared" ref="AS93" si="250">IF(AS86&lt;&gt;"",AR93+AS92,"")</f>
        <v/>
      </c>
      <c r="AT93" s="18" t="str">
        <f t="shared" ref="AT93" si="251">IF(AT86&lt;&gt;"",AS93+AT92,"")</f>
        <v/>
      </c>
      <c r="AU93" s="18" t="str">
        <f t="shared" ref="AU93" si="252">IF(AU86&lt;&gt;"",AT93+AU92,"")</f>
        <v/>
      </c>
    </row>
    <row r="94" spans="1:47" x14ac:dyDescent="0.35">
      <c r="A94" s="1" t="s">
        <v>87</v>
      </c>
      <c r="B94" s="66"/>
    </row>
    <row r="95" spans="1:47" x14ac:dyDescent="0.35">
      <c r="A95" s="11" t="s">
        <v>4</v>
      </c>
      <c r="B95" s="64">
        <v>1.258</v>
      </c>
      <c r="C95" t="s">
        <v>6</v>
      </c>
      <c r="D95" t="s">
        <v>84</v>
      </c>
      <c r="F95" s="14" t="s">
        <v>47</v>
      </c>
      <c r="G95" s="15">
        <f>SUM(G92:AU92)</f>
        <v>-900871.31238773791</v>
      </c>
    </row>
    <row r="96" spans="1:47" x14ac:dyDescent="0.35">
      <c r="A96" s="11" t="s">
        <v>5</v>
      </c>
      <c r="B96" s="64">
        <v>0.39100000000000001</v>
      </c>
      <c r="C96" t="s">
        <v>7</v>
      </c>
      <c r="D96" t="s">
        <v>85</v>
      </c>
      <c r="F96" s="16" t="s">
        <v>50</v>
      </c>
      <c r="G96" s="16"/>
    </row>
    <row r="97" spans="1:47" x14ac:dyDescent="0.35">
      <c r="A97" s="11" t="s">
        <v>13</v>
      </c>
      <c r="B97" s="60">
        <v>5024</v>
      </c>
      <c r="C97" t="s">
        <v>15</v>
      </c>
      <c r="D97" t="s">
        <v>17</v>
      </c>
      <c r="F97" s="16" t="s">
        <v>48</v>
      </c>
      <c r="G97" s="17">
        <f>G90</f>
        <v>-200000</v>
      </c>
    </row>
    <row r="98" spans="1:47" x14ac:dyDescent="0.35">
      <c r="A98" s="11" t="s">
        <v>14</v>
      </c>
      <c r="B98" s="64">
        <v>0.2</v>
      </c>
      <c r="C98" t="s">
        <v>16</v>
      </c>
      <c r="D98" t="s">
        <v>38</v>
      </c>
      <c r="F98" s="13" t="s">
        <v>49</v>
      </c>
      <c r="G98" s="18">
        <f>G95-G97</f>
        <v>-700871.31238773791</v>
      </c>
    </row>
    <row r="99" spans="1:47" x14ac:dyDescent="0.35">
      <c r="A99" s="23" t="s">
        <v>23</v>
      </c>
      <c r="B99" s="64"/>
      <c r="C99" t="s">
        <v>16</v>
      </c>
      <c r="D99" s="6"/>
    </row>
    <row r="100" spans="1:47" x14ac:dyDescent="0.35">
      <c r="A100" s="23" t="s">
        <v>24</v>
      </c>
      <c r="B100" s="64"/>
      <c r="C100" t="s">
        <v>16</v>
      </c>
      <c r="D100" s="6"/>
    </row>
    <row r="101" spans="1:47" x14ac:dyDescent="0.35">
      <c r="A101" s="24" t="s">
        <v>25</v>
      </c>
      <c r="B101" s="65"/>
      <c r="C101" s="13" t="s">
        <v>16</v>
      </c>
      <c r="D101" s="25"/>
    </row>
    <row r="102" spans="1:47" ht="18.5" x14ac:dyDescent="0.45">
      <c r="A102" s="5"/>
    </row>
    <row r="103" spans="1:47" x14ac:dyDescent="0.35">
      <c r="A103" s="7" t="s">
        <v>94</v>
      </c>
      <c r="B103" s="6"/>
      <c r="C103" s="6"/>
      <c r="D103" s="6"/>
    </row>
    <row r="104" spans="1:47" x14ac:dyDescent="0.35">
      <c r="A104" s="6" t="s">
        <v>73</v>
      </c>
      <c r="B104" s="6"/>
      <c r="C104" s="6"/>
      <c r="D104" s="6"/>
    </row>
    <row r="105" spans="1:47" x14ac:dyDescent="0.35">
      <c r="A105" s="8" t="s">
        <v>36</v>
      </c>
      <c r="B105" s="8" t="s">
        <v>8</v>
      </c>
      <c r="C105" s="8" t="s">
        <v>9</v>
      </c>
      <c r="D105" s="8" t="s">
        <v>10</v>
      </c>
      <c r="F105" s="8"/>
      <c r="G105" s="9" t="s">
        <v>52</v>
      </c>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row>
    <row r="106" spans="1:47" x14ac:dyDescent="0.35">
      <c r="A106" s="1" t="s">
        <v>86</v>
      </c>
      <c r="F106" s="8" t="s">
        <v>51</v>
      </c>
      <c r="G106" s="9">
        <f t="shared" ref="G106:AU106" si="253">G86</f>
        <v>0</v>
      </c>
      <c r="H106" s="9">
        <f t="shared" si="253"/>
        <v>1</v>
      </c>
      <c r="I106" s="9">
        <f t="shared" si="253"/>
        <v>2</v>
      </c>
      <c r="J106" s="9">
        <f t="shared" si="253"/>
        <v>3</v>
      </c>
      <c r="K106" s="9">
        <f t="shared" si="253"/>
        <v>4</v>
      </c>
      <c r="L106" s="9">
        <f t="shared" si="253"/>
        <v>5</v>
      </c>
      <c r="M106" s="9">
        <f t="shared" si="253"/>
        <v>6</v>
      </c>
      <c r="N106" s="9">
        <f t="shared" si="253"/>
        <v>7</v>
      </c>
      <c r="O106" s="9">
        <f t="shared" si="253"/>
        <v>8</v>
      </c>
      <c r="P106" s="9">
        <f t="shared" si="253"/>
        <v>9</v>
      </c>
      <c r="Q106" s="9">
        <f t="shared" si="253"/>
        <v>10</v>
      </c>
      <c r="R106" s="9" t="str">
        <f t="shared" si="253"/>
        <v/>
      </c>
      <c r="S106" s="9" t="str">
        <f t="shared" si="253"/>
        <v/>
      </c>
      <c r="T106" s="9" t="str">
        <f t="shared" si="253"/>
        <v/>
      </c>
      <c r="U106" s="9" t="str">
        <f t="shared" si="253"/>
        <v/>
      </c>
      <c r="V106" s="9" t="str">
        <f t="shared" si="253"/>
        <v/>
      </c>
      <c r="W106" s="9" t="str">
        <f t="shared" si="253"/>
        <v/>
      </c>
      <c r="X106" s="9" t="str">
        <f t="shared" si="253"/>
        <v/>
      </c>
      <c r="Y106" s="9" t="str">
        <f t="shared" si="253"/>
        <v/>
      </c>
      <c r="Z106" s="9" t="str">
        <f t="shared" si="253"/>
        <v/>
      </c>
      <c r="AA106" s="9" t="str">
        <f t="shared" si="253"/>
        <v/>
      </c>
      <c r="AB106" s="9" t="str">
        <f t="shared" si="253"/>
        <v/>
      </c>
      <c r="AC106" s="9" t="str">
        <f t="shared" si="253"/>
        <v/>
      </c>
      <c r="AD106" s="9" t="str">
        <f t="shared" si="253"/>
        <v/>
      </c>
      <c r="AE106" s="9" t="str">
        <f t="shared" si="253"/>
        <v/>
      </c>
      <c r="AF106" s="9" t="str">
        <f t="shared" si="253"/>
        <v/>
      </c>
      <c r="AG106" s="9" t="str">
        <f t="shared" si="253"/>
        <v/>
      </c>
      <c r="AH106" s="9" t="str">
        <f t="shared" si="253"/>
        <v/>
      </c>
      <c r="AI106" s="9" t="str">
        <f t="shared" si="253"/>
        <v/>
      </c>
      <c r="AJ106" s="9" t="str">
        <f t="shared" si="253"/>
        <v/>
      </c>
      <c r="AK106" s="9" t="str">
        <f t="shared" si="253"/>
        <v/>
      </c>
      <c r="AL106" s="9" t="str">
        <f t="shared" si="253"/>
        <v/>
      </c>
      <c r="AM106" s="9" t="str">
        <f t="shared" si="253"/>
        <v/>
      </c>
      <c r="AN106" s="9" t="str">
        <f t="shared" si="253"/>
        <v/>
      </c>
      <c r="AO106" s="9" t="str">
        <f t="shared" si="253"/>
        <v/>
      </c>
      <c r="AP106" s="9" t="str">
        <f t="shared" si="253"/>
        <v/>
      </c>
      <c r="AQ106" s="9" t="str">
        <f t="shared" si="253"/>
        <v/>
      </c>
      <c r="AR106" s="9" t="str">
        <f t="shared" si="253"/>
        <v/>
      </c>
      <c r="AS106" s="9" t="str">
        <f t="shared" si="253"/>
        <v/>
      </c>
      <c r="AT106" s="9" t="str">
        <f t="shared" si="253"/>
        <v/>
      </c>
      <c r="AU106" s="9" t="str">
        <f t="shared" si="253"/>
        <v/>
      </c>
    </row>
    <row r="107" spans="1:47" x14ac:dyDescent="0.35">
      <c r="A107" s="11" t="s">
        <v>1</v>
      </c>
      <c r="B107" s="60">
        <v>553000</v>
      </c>
      <c r="C107" t="s">
        <v>2</v>
      </c>
      <c r="F107" t="s">
        <v>28</v>
      </c>
      <c r="G107" s="2">
        <f>-SUM(B107,B109,B111:B113)</f>
        <v>-558000</v>
      </c>
      <c r="H107" t="str">
        <f>IF(COLUMN()-7=Comparison!$B$7,-($B107*$B108+$B109*$B110),"")</f>
        <v/>
      </c>
      <c r="I107" t="str">
        <f>IF(COLUMN()-7=Comparison!$B$7,-($B107*$B108+$B109*$B110),"")</f>
        <v/>
      </c>
      <c r="J107" t="str">
        <f>IF(COLUMN()-7=Comparison!$B$7,-($B107*$B108+$B109*$B110),"")</f>
        <v/>
      </c>
      <c r="K107" t="str">
        <f>IF(COLUMN()-7=Comparison!$B$7,-($B107*$B108+$B109*$B110),"")</f>
        <v/>
      </c>
      <c r="L107" t="str">
        <f>IF(COLUMN()-7=Comparison!$B$7,-($B107*$B108+$B109*$B110),"")</f>
        <v/>
      </c>
      <c r="M107" t="str">
        <f>IF(COLUMN()-7=Comparison!$B$7,-($B107*$B108+$B109*$B110),"")</f>
        <v/>
      </c>
      <c r="N107" t="str">
        <f>IF(COLUMN()-7=Comparison!$B$7,-($B107*$B108+$B109*$B110),"")</f>
        <v/>
      </c>
      <c r="O107" t="str">
        <f>IF(COLUMN()-7=Comparison!$B$7,-($B107*$B108+$B109*$B110),"")</f>
        <v/>
      </c>
      <c r="P107" t="str">
        <f>IF(COLUMN()-7=Comparison!$B$7,-($B107*$B108+$B109*$B110),"")</f>
        <v/>
      </c>
      <c r="Q107">
        <f>IF(COLUMN()-7=Comparison!$B$7,-($B107*$B108+$B109*$B110),"")</f>
        <v>0</v>
      </c>
      <c r="R107" t="str">
        <f>IF(COLUMN()-7=Comparison!$B$7,-($B107*$B108+$B109*$B110),"")</f>
        <v/>
      </c>
      <c r="S107" t="str">
        <f>IF(COLUMN()-7=Comparison!$B$7,-($B107*$B108+$B109*$B110),"")</f>
        <v/>
      </c>
      <c r="T107" t="str">
        <f>IF(COLUMN()-7=Comparison!$B$7,-($B107*$B108+$B109*$B110),"")</f>
        <v/>
      </c>
      <c r="U107" t="str">
        <f>IF(COLUMN()-7=Comparison!$B$7,-($B107*$B108+$B109*$B110),"")</f>
        <v/>
      </c>
      <c r="V107" t="str">
        <f>IF(COLUMN()-7=Comparison!$B$7,-($B107*$B108+$B109*$B110),"")</f>
        <v/>
      </c>
      <c r="W107" t="str">
        <f>IF(COLUMN()-7=Comparison!$B$7,-($B107*$B108+$B109*$B110),"")</f>
        <v/>
      </c>
      <c r="X107" t="str">
        <f>IF(COLUMN()-7=Comparison!$B$7,-($B107*$B108+$B109*$B110),"")</f>
        <v/>
      </c>
      <c r="Y107" t="str">
        <f>IF(COLUMN()-7=Comparison!$B$7,-($B107*$B108+$B109*$B110),"")</f>
        <v/>
      </c>
      <c r="Z107" t="str">
        <f>IF(COLUMN()-7=Comparison!$B$7,-($B107*$B108+$B109*$B110),"")</f>
        <v/>
      </c>
      <c r="AA107" t="str">
        <f>IF(COLUMN()-7=Comparison!$B$7,-($B107*$B108+$B109*$B110),"")</f>
        <v/>
      </c>
      <c r="AB107" t="str">
        <f>IF(COLUMN()-7=Comparison!$B$7,-($B107*$B108+$B109*$B110),"")</f>
        <v/>
      </c>
      <c r="AC107" t="str">
        <f>IF(COLUMN()-7=Comparison!$B$7,-($B107*$B108+$B109*$B110),"")</f>
        <v/>
      </c>
      <c r="AD107" t="str">
        <f>IF(COLUMN()-7=Comparison!$B$7,-($B107*$B108+$B109*$B110),"")</f>
        <v/>
      </c>
      <c r="AE107" t="str">
        <f>IF(COLUMN()-7=Comparison!$B$7,-($B107*$B108+$B109*$B110),"")</f>
        <v/>
      </c>
      <c r="AF107" t="str">
        <f>IF(COLUMN()-7=Comparison!$B$7,-($B107*$B108+$B109*$B110),"")</f>
        <v/>
      </c>
      <c r="AG107" t="str">
        <f>IF(COLUMN()-7=Comparison!$B$7,-($B107*$B108+$B109*$B110),"")</f>
        <v/>
      </c>
      <c r="AH107" t="str">
        <f>IF(COLUMN()-7=Comparison!$B$7,-($B107*$B108+$B109*$B110),"")</f>
        <v/>
      </c>
      <c r="AI107" t="str">
        <f>IF(COLUMN()-7=Comparison!$B$7,-($B107*$B108+$B109*$B110),"")</f>
        <v/>
      </c>
      <c r="AJ107" t="str">
        <f>IF(COLUMN()-7=Comparison!$B$7,-($B107*$B108+$B109*$B110),"")</f>
        <v/>
      </c>
      <c r="AK107" t="str">
        <f>IF(COLUMN()-7=Comparison!$B$7,-($B107*$B108+$B109*$B110),"")</f>
        <v/>
      </c>
      <c r="AL107" t="str">
        <f>IF(COLUMN()-7=Comparison!$B$7,-($B107*$B108+$B109*$B110),"")</f>
        <v/>
      </c>
      <c r="AM107" t="str">
        <f>IF(COLUMN()-7=Comparison!$B$7,-($B107*$B108+$B109*$B110),"")</f>
        <v/>
      </c>
      <c r="AN107" t="str">
        <f>IF(COLUMN()-7=Comparison!$B$7,-($B107*$B108+$B109*$B110),"")</f>
        <v/>
      </c>
      <c r="AO107" t="str">
        <f>IF(COLUMN()-7=Comparison!$B$7,-($B107*$B108+$B109*$B110),"")</f>
        <v/>
      </c>
      <c r="AP107" t="str">
        <f>IF(COLUMN()-7=Comparison!$B$7,-($B107*$B108+$B109*$B110),"")</f>
        <v/>
      </c>
      <c r="AQ107" t="str">
        <f>IF(COLUMN()-7=Comparison!$B$7,-($B107*$B108+$B109*$B110),"")</f>
        <v/>
      </c>
      <c r="AR107" t="str">
        <f>IF(COLUMN()-7=Comparison!$B$7,-($B107*$B108+$B109*$B110),"")</f>
        <v/>
      </c>
      <c r="AS107" t="str">
        <f>IF(COLUMN()-7=Comparison!$B$7,-($B107*$B108+$B109*$B110),"")</f>
        <v/>
      </c>
      <c r="AT107" t="str">
        <f>IF(COLUMN()-7=Comparison!$B$7,-($B107*$B108+$B109*$B110),"")</f>
        <v/>
      </c>
      <c r="AU107" t="str">
        <f>IF(COLUMN()-7=Comparison!$B$7,-($B107*$B108+$B109*$B110),"")</f>
        <v/>
      </c>
    </row>
    <row r="108" spans="1:47" x14ac:dyDescent="0.35">
      <c r="A108" s="11" t="s">
        <v>26</v>
      </c>
      <c r="B108" s="63">
        <v>0</v>
      </c>
      <c r="C108" t="s">
        <v>18</v>
      </c>
      <c r="F108" t="s">
        <v>29</v>
      </c>
      <c r="G108" s="2"/>
      <c r="H108" s="2">
        <f>IF(H106&lt;&gt;"",-((SUM($B118:$B121)+$B115*$B116)*Comparison!$B$8+$B117)*((1+Comparison!$B$10)^H106),"")</f>
        <v>-32647.119999999999</v>
      </c>
      <c r="I108" s="2">
        <f>IF(I106&lt;&gt;"",-((SUM($B118:$B121)+$B115*$B116)*Comparison!$B$8+$B117)*((1+Comparison!$B$10)^I106),"")</f>
        <v>-33038.885439999998</v>
      </c>
      <c r="J108" s="2">
        <f>IF(J106&lt;&gt;"",-((SUM($B118:$B121)+$B115*$B116)*Comparison!$B$8+$B117)*((1+Comparison!$B$10)^J106),"")</f>
        <v>-33435.35206528</v>
      </c>
      <c r="K108" s="2">
        <f>IF(K106&lt;&gt;"",-((SUM($B118:$B121)+$B115*$B116)*Comparison!$B$8+$B117)*((1+Comparison!$B$10)^K106),"")</f>
        <v>-33836.576290063356</v>
      </c>
      <c r="L108" s="2">
        <f>IF(L106&lt;&gt;"",-((SUM($B118:$B121)+$B115*$B116)*Comparison!$B$8+$B117)*((1+Comparison!$B$10)^L106),"")</f>
        <v>-34242.61520554412</v>
      </c>
      <c r="M108" s="2">
        <f>IF(M106&lt;&gt;"",-((SUM($B118:$B121)+$B115*$B116)*Comparison!$B$8+$B117)*((1+Comparison!$B$10)^M106),"")</f>
        <v>-34653.526588010645</v>
      </c>
      <c r="N108" s="2">
        <f>IF(N106&lt;&gt;"",-((SUM($B118:$B121)+$B115*$B116)*Comparison!$B$8+$B117)*((1+Comparison!$B$10)^N106),"")</f>
        <v>-35069.368907066775</v>
      </c>
      <c r="O108" s="2">
        <f>IF(O106&lt;&gt;"",-((SUM($B118:$B121)+$B115*$B116)*Comparison!$B$8+$B117)*((1+Comparison!$B$10)^O106),"")</f>
        <v>-35490.201333951576</v>
      </c>
      <c r="P108" s="2">
        <f>IF(P106&lt;&gt;"",-((SUM($B118:$B121)+$B115*$B116)*Comparison!$B$8+$B117)*((1+Comparison!$B$10)^P106),"")</f>
        <v>-35916.083749958991</v>
      </c>
      <c r="Q108" s="2">
        <f>IF(Q106&lt;&gt;"",-((SUM($B118:$B121)+$B115*$B116)*Comparison!$B$8+$B117)*((1+Comparison!$B$10)^Q106),"")</f>
        <v>-36347.0767549585</v>
      </c>
      <c r="R108" s="2" t="str">
        <f>IF(R106&lt;&gt;"",-((SUM($B118:$B121)+$B115*$B116)*Comparison!$B$8+$B117)*((1+Comparison!$B$10)^R106),"")</f>
        <v/>
      </c>
      <c r="S108" s="2" t="str">
        <f>IF(S106&lt;&gt;"",-((SUM($B118:$B121)+$B115*$B116)*Comparison!$B$8+$B117)*((1+Comparison!$B$10)^S106),"")</f>
        <v/>
      </c>
      <c r="T108" s="2" t="str">
        <f>IF(T106&lt;&gt;"",-((SUM($B118:$B121)+$B115*$B116)*Comparison!$B$8+$B117)*((1+Comparison!$B$10)^T106),"")</f>
        <v/>
      </c>
      <c r="U108" s="2" t="str">
        <f>IF(U106&lt;&gt;"",-((SUM($B118:$B121)+$B115*$B116)*Comparison!$B$8+$B117)*((1+Comparison!$B$10)^U106),"")</f>
        <v/>
      </c>
      <c r="V108" s="2" t="str">
        <f>IF(V106&lt;&gt;"",-((SUM($B118:$B121)+$B115*$B116)*Comparison!$B$8+$B117)*((1+Comparison!$B$10)^V106),"")</f>
        <v/>
      </c>
      <c r="W108" s="2" t="str">
        <f>IF(W106&lt;&gt;"",-((SUM($B118:$B121)+$B115*$B116)*Comparison!$B$8+$B117)*((1+Comparison!$B$10)^W106),"")</f>
        <v/>
      </c>
      <c r="X108" s="2" t="str">
        <f>IF(X106&lt;&gt;"",-((SUM($B118:$B121)+$B115*$B116)*Comparison!$B$8+$B117)*((1+Comparison!$B$10)^X106),"")</f>
        <v/>
      </c>
      <c r="Y108" s="2" t="str">
        <f>IF(Y106&lt;&gt;"",-((SUM($B118:$B121)+$B115*$B116)*Comparison!$B$8+$B117)*((1+Comparison!$B$10)^Y106),"")</f>
        <v/>
      </c>
      <c r="Z108" s="2" t="str">
        <f>IF(Z106&lt;&gt;"",-((SUM($B118:$B121)+$B115*$B116)*Comparison!$B$8+$B117)*((1+Comparison!$B$10)^Z106),"")</f>
        <v/>
      </c>
      <c r="AA108" s="2" t="str">
        <f>IF(AA106&lt;&gt;"",-((SUM($B118:$B121)+$B115*$B116)*Comparison!$B$8+$B117)*((1+Comparison!$B$10)^AA106),"")</f>
        <v/>
      </c>
      <c r="AB108" s="2" t="str">
        <f>IF(AB106&lt;&gt;"",-((SUM($B118:$B121)+$B115*$B116)*Comparison!$B$8+$B117)*((1+Comparison!$B$10)^AB106),"")</f>
        <v/>
      </c>
      <c r="AC108" s="2" t="str">
        <f>IF(AC106&lt;&gt;"",-((SUM($B118:$B121)+$B115*$B116)*Comparison!$B$8+$B117)*((1+Comparison!$B$10)^AC106),"")</f>
        <v/>
      </c>
      <c r="AD108" s="2" t="str">
        <f>IF(AD106&lt;&gt;"",-((SUM($B118:$B121)+$B115*$B116)*Comparison!$B$8+$B117)*((1+Comparison!$B$10)^AD106),"")</f>
        <v/>
      </c>
      <c r="AE108" s="2" t="str">
        <f>IF(AE106&lt;&gt;"",-((SUM($B118:$B121)+$B115*$B116)*Comparison!$B$8+$B117)*((1+Comparison!$B$10)^AE106),"")</f>
        <v/>
      </c>
      <c r="AF108" s="2" t="str">
        <f>IF(AF106&lt;&gt;"",-((SUM($B118:$B121)+$B115*$B116)*Comparison!$B$8+$B117)*((1+Comparison!$B$10)^AF106),"")</f>
        <v/>
      </c>
      <c r="AG108" s="2" t="str">
        <f>IF(AG106&lt;&gt;"",-((SUM($B118:$B121)+$B115*$B116)*Comparison!$B$8+$B117)*((1+Comparison!$B$10)^AG106),"")</f>
        <v/>
      </c>
      <c r="AH108" s="2" t="str">
        <f>IF(AH106&lt;&gt;"",-((SUM($B118:$B121)+$B115*$B116)*Comparison!$B$8+$B117)*((1+Comparison!$B$10)^AH106),"")</f>
        <v/>
      </c>
      <c r="AI108" s="2" t="str">
        <f>IF(AI106&lt;&gt;"",-((SUM($B118:$B121)+$B115*$B116)*Comparison!$B$8+$B117)*((1+Comparison!$B$10)^AI106),"")</f>
        <v/>
      </c>
      <c r="AJ108" s="2" t="str">
        <f>IF(AJ106&lt;&gt;"",-((SUM($B118:$B121)+$B115*$B116)*Comparison!$B$8+$B117)*((1+Comparison!$B$10)^AJ106),"")</f>
        <v/>
      </c>
      <c r="AK108" s="2" t="str">
        <f>IF(AK106&lt;&gt;"",-((SUM($B118:$B121)+$B115*$B116)*Comparison!$B$8+$B117)*((1+Comparison!$B$10)^AK106),"")</f>
        <v/>
      </c>
      <c r="AL108" s="2" t="str">
        <f>IF(AL106&lt;&gt;"",-((SUM($B118:$B121)+$B115*$B116)*Comparison!$B$8+$B117)*((1+Comparison!$B$10)^AL106),"")</f>
        <v/>
      </c>
      <c r="AM108" s="2" t="str">
        <f>IF(AM106&lt;&gt;"",-((SUM($B118:$B121)+$B115*$B116)*Comparison!$B$8+$B117)*((1+Comparison!$B$10)^AM106),"")</f>
        <v/>
      </c>
      <c r="AN108" s="2" t="str">
        <f>IF(AN106&lt;&gt;"",-((SUM($B118:$B121)+$B115*$B116)*Comparison!$B$8+$B117)*((1+Comparison!$B$10)^AN106),"")</f>
        <v/>
      </c>
      <c r="AO108" s="2" t="str">
        <f>IF(AO106&lt;&gt;"",-((SUM($B118:$B121)+$B115*$B116)*Comparison!$B$8+$B117)*((1+Comparison!$B$10)^AO106),"")</f>
        <v/>
      </c>
      <c r="AP108" s="2" t="str">
        <f>IF(AP106&lt;&gt;"",-((SUM($B118:$B121)+$B115*$B116)*Comparison!$B$8+$B117)*((1+Comparison!$B$10)^AP106),"")</f>
        <v/>
      </c>
      <c r="AQ108" s="2" t="str">
        <f>IF(AQ106&lt;&gt;"",-((SUM($B118:$B121)+$B115*$B116)*Comparison!$B$8+$B117)*((1+Comparison!$B$10)^AQ106),"")</f>
        <v/>
      </c>
      <c r="AR108" s="2" t="str">
        <f>IF(AR106&lt;&gt;"",-((SUM($B118:$B121)+$B115*$B116)*Comparison!$B$8+$B117)*((1+Comparison!$B$10)^AR106),"")</f>
        <v/>
      </c>
      <c r="AS108" s="2" t="str">
        <f>IF(AS106&lt;&gt;"",-((SUM($B118:$B121)+$B115*$B116)*Comparison!$B$8+$B117)*((1+Comparison!$B$10)^AS106),"")</f>
        <v/>
      </c>
      <c r="AT108" s="2" t="str">
        <f>IF(AT106&lt;&gt;"",-((SUM($B118:$B121)+$B115*$B116)*Comparison!$B$8+$B117)*((1+Comparison!$B$10)^AT106),"")</f>
        <v/>
      </c>
      <c r="AU108" s="2" t="str">
        <f>IF(AU106&lt;&gt;"",-((SUM($B118:$B121)+$B115*$B116)*Comparison!$B$8+$B117)*((1+Comparison!$B$10)^AU106),"")</f>
        <v/>
      </c>
    </row>
    <row r="109" spans="1:47" x14ac:dyDescent="0.35">
      <c r="A109" s="11" t="s">
        <v>19</v>
      </c>
      <c r="B109" s="60">
        <v>5000</v>
      </c>
      <c r="C109" t="s">
        <v>2</v>
      </c>
      <c r="F109" t="s">
        <v>35</v>
      </c>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row>
    <row r="110" spans="1:47" x14ac:dyDescent="0.35">
      <c r="A110" s="11" t="s">
        <v>27</v>
      </c>
      <c r="B110" s="63">
        <v>0</v>
      </c>
      <c r="C110" t="s">
        <v>18</v>
      </c>
      <c r="F110" s="1" t="s">
        <v>30</v>
      </c>
      <c r="G110" s="4">
        <f>IF(G106&lt;&gt;"",SUM(G107:G109),"")</f>
        <v>-558000</v>
      </c>
      <c r="H110" s="4">
        <f t="shared" ref="H110:AU110" si="254">IF(H106&lt;&gt;"",SUM(H107:H109),"")</f>
        <v>-32647.119999999999</v>
      </c>
      <c r="I110" s="4">
        <f t="shared" si="254"/>
        <v>-33038.885439999998</v>
      </c>
      <c r="J110" s="4">
        <f t="shared" si="254"/>
        <v>-33435.35206528</v>
      </c>
      <c r="K110" s="4">
        <f t="shared" si="254"/>
        <v>-33836.576290063356</v>
      </c>
      <c r="L110" s="4">
        <f t="shared" si="254"/>
        <v>-34242.61520554412</v>
      </c>
      <c r="M110" s="4">
        <f t="shared" si="254"/>
        <v>-34653.526588010645</v>
      </c>
      <c r="N110" s="4">
        <f t="shared" si="254"/>
        <v>-35069.368907066775</v>
      </c>
      <c r="O110" s="4">
        <f t="shared" si="254"/>
        <v>-35490.201333951576</v>
      </c>
      <c r="P110" s="4">
        <f t="shared" si="254"/>
        <v>-35916.083749958991</v>
      </c>
      <c r="Q110" s="4">
        <f t="shared" si="254"/>
        <v>-36347.0767549585</v>
      </c>
      <c r="R110" s="4" t="str">
        <f t="shared" si="254"/>
        <v/>
      </c>
      <c r="S110" s="4" t="str">
        <f t="shared" si="254"/>
        <v/>
      </c>
      <c r="T110" s="4" t="str">
        <f t="shared" si="254"/>
        <v/>
      </c>
      <c r="U110" s="4" t="str">
        <f t="shared" si="254"/>
        <v/>
      </c>
      <c r="V110" s="4" t="str">
        <f t="shared" si="254"/>
        <v/>
      </c>
      <c r="W110" s="4" t="str">
        <f t="shared" si="254"/>
        <v/>
      </c>
      <c r="X110" s="4" t="str">
        <f t="shared" si="254"/>
        <v/>
      </c>
      <c r="Y110" s="4" t="str">
        <f t="shared" si="254"/>
        <v/>
      </c>
      <c r="Z110" s="4" t="str">
        <f t="shared" si="254"/>
        <v/>
      </c>
      <c r="AA110" s="4" t="str">
        <f t="shared" si="254"/>
        <v/>
      </c>
      <c r="AB110" s="4" t="str">
        <f t="shared" si="254"/>
        <v/>
      </c>
      <c r="AC110" s="4" t="str">
        <f t="shared" si="254"/>
        <v/>
      </c>
      <c r="AD110" s="4" t="str">
        <f t="shared" si="254"/>
        <v/>
      </c>
      <c r="AE110" s="4" t="str">
        <f t="shared" si="254"/>
        <v/>
      </c>
      <c r="AF110" s="4" t="str">
        <f t="shared" si="254"/>
        <v/>
      </c>
      <c r="AG110" s="4" t="str">
        <f t="shared" si="254"/>
        <v/>
      </c>
      <c r="AH110" s="4" t="str">
        <f t="shared" si="254"/>
        <v/>
      </c>
      <c r="AI110" s="4" t="str">
        <f t="shared" si="254"/>
        <v/>
      </c>
      <c r="AJ110" s="4" t="str">
        <f t="shared" si="254"/>
        <v/>
      </c>
      <c r="AK110" s="4" t="str">
        <f t="shared" si="254"/>
        <v/>
      </c>
      <c r="AL110" s="4" t="str">
        <f t="shared" si="254"/>
        <v/>
      </c>
      <c r="AM110" s="4" t="str">
        <f t="shared" si="254"/>
        <v/>
      </c>
      <c r="AN110" s="4" t="str">
        <f t="shared" si="254"/>
        <v/>
      </c>
      <c r="AO110" s="4" t="str">
        <f t="shared" si="254"/>
        <v/>
      </c>
      <c r="AP110" s="4" t="str">
        <f t="shared" si="254"/>
        <v/>
      </c>
      <c r="AQ110" s="4" t="str">
        <f t="shared" si="254"/>
        <v/>
      </c>
      <c r="AR110" s="4" t="str">
        <f t="shared" si="254"/>
        <v/>
      </c>
      <c r="AS110" s="4" t="str">
        <f t="shared" si="254"/>
        <v/>
      </c>
      <c r="AT110" s="4" t="str">
        <f t="shared" si="254"/>
        <v/>
      </c>
      <c r="AU110" s="4" t="str">
        <f t="shared" si="254"/>
        <v/>
      </c>
    </row>
    <row r="111" spans="1:47" x14ac:dyDescent="0.35">
      <c r="A111" s="23" t="s">
        <v>20</v>
      </c>
      <c r="B111" s="60"/>
      <c r="C111" t="s">
        <v>2</v>
      </c>
      <c r="D111" s="6"/>
      <c r="F111" t="s">
        <v>32</v>
      </c>
      <c r="G111" s="2">
        <f>IF(G106&lt;&gt;"",G110,"")</f>
        <v>-558000</v>
      </c>
      <c r="H111" s="2">
        <f t="shared" ref="H111" si="255">IF(H106&lt;&gt;"",G111+H110,"")</f>
        <v>-590647.12</v>
      </c>
      <c r="I111" s="2">
        <f t="shared" ref="I111" si="256">IF(I106&lt;&gt;"",H111+I110,"")</f>
        <v>-623686.00543999998</v>
      </c>
      <c r="J111" s="2">
        <f t="shared" ref="J111" si="257">IF(J106&lt;&gt;"",I111+J110,"")</f>
        <v>-657121.35750527994</v>
      </c>
      <c r="K111" s="2">
        <f t="shared" ref="K111" si="258">IF(K106&lt;&gt;"",J111+K110,"")</f>
        <v>-690957.93379534327</v>
      </c>
      <c r="L111" s="2">
        <f t="shared" ref="L111" si="259">IF(L106&lt;&gt;"",K111+L110,"")</f>
        <v>-725200.54900088743</v>
      </c>
      <c r="M111" s="2">
        <f t="shared" ref="M111" si="260">IF(M106&lt;&gt;"",L111+M110,"")</f>
        <v>-759854.07558889803</v>
      </c>
      <c r="N111" s="2">
        <f t="shared" ref="N111" si="261">IF(N106&lt;&gt;"",M111+N110,"")</f>
        <v>-794923.4444959648</v>
      </c>
      <c r="O111" s="2">
        <f t="shared" ref="O111" si="262">IF(O106&lt;&gt;"",N111+O110,"")</f>
        <v>-830413.64582991635</v>
      </c>
      <c r="P111" s="2">
        <f t="shared" ref="P111" si="263">IF(P106&lt;&gt;"",O111+P110,"")</f>
        <v>-866329.72957987536</v>
      </c>
      <c r="Q111" s="2">
        <f t="shared" ref="Q111" si="264">IF(Q106&lt;&gt;"",P111+Q110,"")</f>
        <v>-902676.80633483385</v>
      </c>
      <c r="R111" s="2" t="str">
        <f t="shared" ref="R111" si="265">IF(R106&lt;&gt;"",Q111+R110,"")</f>
        <v/>
      </c>
      <c r="S111" s="2" t="str">
        <f t="shared" ref="S111" si="266">IF(S106&lt;&gt;"",R111+S110,"")</f>
        <v/>
      </c>
      <c r="T111" s="2" t="str">
        <f t="shared" ref="T111" si="267">IF(T106&lt;&gt;"",S111+T110,"")</f>
        <v/>
      </c>
      <c r="U111" s="2" t="str">
        <f t="shared" ref="U111" si="268">IF(U106&lt;&gt;"",T111+U110,"")</f>
        <v/>
      </c>
      <c r="V111" s="2" t="str">
        <f t="shared" ref="V111" si="269">IF(V106&lt;&gt;"",U111+V110,"")</f>
        <v/>
      </c>
      <c r="W111" s="2" t="str">
        <f t="shared" ref="W111" si="270">IF(W106&lt;&gt;"",V111+W110,"")</f>
        <v/>
      </c>
      <c r="X111" s="2" t="str">
        <f t="shared" ref="X111" si="271">IF(X106&lt;&gt;"",W111+X110,"")</f>
        <v/>
      </c>
      <c r="Y111" s="2" t="str">
        <f t="shared" ref="Y111" si="272">IF(Y106&lt;&gt;"",X111+Y110,"")</f>
        <v/>
      </c>
      <c r="Z111" s="2" t="str">
        <f t="shared" ref="Z111" si="273">IF(Z106&lt;&gt;"",Y111+Z110,"")</f>
        <v/>
      </c>
      <c r="AA111" s="2" t="str">
        <f t="shared" ref="AA111" si="274">IF(AA106&lt;&gt;"",Z111+AA110,"")</f>
        <v/>
      </c>
      <c r="AB111" s="2" t="str">
        <f t="shared" ref="AB111" si="275">IF(AB106&lt;&gt;"",AA111+AB110,"")</f>
        <v/>
      </c>
      <c r="AC111" s="2" t="str">
        <f t="shared" ref="AC111" si="276">IF(AC106&lt;&gt;"",AB111+AC110,"")</f>
        <v/>
      </c>
      <c r="AD111" s="2" t="str">
        <f t="shared" ref="AD111" si="277">IF(AD106&lt;&gt;"",AC111+AD110,"")</f>
        <v/>
      </c>
      <c r="AE111" s="2" t="str">
        <f t="shared" ref="AE111" si="278">IF(AE106&lt;&gt;"",AD111+AE110,"")</f>
        <v/>
      </c>
      <c r="AF111" s="2" t="str">
        <f t="shared" ref="AF111" si="279">IF(AF106&lt;&gt;"",AE111+AF110,"")</f>
        <v/>
      </c>
      <c r="AG111" s="2" t="str">
        <f t="shared" ref="AG111" si="280">IF(AG106&lt;&gt;"",AF111+AG110,"")</f>
        <v/>
      </c>
      <c r="AH111" s="2" t="str">
        <f t="shared" ref="AH111" si="281">IF(AH106&lt;&gt;"",AG111+AH110,"")</f>
        <v/>
      </c>
      <c r="AI111" s="2" t="str">
        <f t="shared" ref="AI111" si="282">IF(AI106&lt;&gt;"",AH111+AI110,"")</f>
        <v/>
      </c>
      <c r="AJ111" s="2" t="str">
        <f t="shared" ref="AJ111" si="283">IF(AJ106&lt;&gt;"",AI111+AJ110,"")</f>
        <v/>
      </c>
      <c r="AK111" s="2" t="str">
        <f t="shared" ref="AK111" si="284">IF(AK106&lt;&gt;"",AJ111+AK110,"")</f>
        <v/>
      </c>
      <c r="AL111" s="2" t="str">
        <f t="shared" ref="AL111" si="285">IF(AL106&lt;&gt;"",AK111+AL110,"")</f>
        <v/>
      </c>
      <c r="AM111" s="2" t="str">
        <f t="shared" ref="AM111" si="286">IF(AM106&lt;&gt;"",AL111+AM110,"")</f>
        <v/>
      </c>
      <c r="AN111" s="2" t="str">
        <f t="shared" ref="AN111" si="287">IF(AN106&lt;&gt;"",AM111+AN110,"")</f>
        <v/>
      </c>
      <c r="AO111" s="2" t="str">
        <f t="shared" ref="AO111" si="288">IF(AO106&lt;&gt;"",AN111+AO110,"")</f>
        <v/>
      </c>
      <c r="AP111" s="2" t="str">
        <f t="shared" ref="AP111" si="289">IF(AP106&lt;&gt;"",AO111+AP110,"")</f>
        <v/>
      </c>
      <c r="AQ111" s="2" t="str">
        <f t="shared" ref="AQ111" si="290">IF(AQ106&lt;&gt;"",AP111+AQ110,"")</f>
        <v/>
      </c>
      <c r="AR111" s="2" t="str">
        <f t="shared" ref="AR111" si="291">IF(AR106&lt;&gt;"",AQ111+AR110,"")</f>
        <v/>
      </c>
      <c r="AS111" s="2" t="str">
        <f t="shared" ref="AS111" si="292">IF(AS106&lt;&gt;"",AR111+AS110,"")</f>
        <v/>
      </c>
      <c r="AT111" s="2" t="str">
        <f t="shared" ref="AT111" si="293">IF(AT106&lt;&gt;"",AS111+AT110,"")</f>
        <v/>
      </c>
      <c r="AU111" s="2" t="str">
        <f t="shared" ref="AU111" si="294">IF(AU106&lt;&gt;"",AT111+AU110,"")</f>
        <v/>
      </c>
    </row>
    <row r="112" spans="1:47" x14ac:dyDescent="0.35">
      <c r="A112" s="23" t="s">
        <v>21</v>
      </c>
      <c r="B112" s="60"/>
      <c r="C112" t="s">
        <v>2</v>
      </c>
      <c r="D112" s="6"/>
      <c r="F112" s="19" t="s">
        <v>31</v>
      </c>
      <c r="G112" s="20">
        <f>IF(G106&lt;&gt;"",G110,"")</f>
        <v>-558000</v>
      </c>
      <c r="H112" s="20">
        <f>IF(H106&lt;&gt;"",H110/((1+Comparison!$B$9)^(H106-0.5)),"")</f>
        <v>-32246.526669370753</v>
      </c>
      <c r="I112" s="20">
        <f>IF(I106&lt;&gt;"",I110/((1+Comparison!$B$9)^(I106-0.5)),"")</f>
        <v>-31837.546331125075</v>
      </c>
      <c r="J112" s="20">
        <f>IF(J106&lt;&gt;"",J110/((1+Comparison!$B$9)^(J106-0.5)),"")</f>
        <v>-31433.753060583982</v>
      </c>
      <c r="K112" s="20">
        <f>IF(K106&lt;&gt;"",K110/((1+Comparison!$B$9)^(K106-0.5)),"")</f>
        <v>-31035.081070547305</v>
      </c>
      <c r="L112" s="20">
        <f>IF(L106&lt;&gt;"",L110/((1+Comparison!$B$9)^(L106-0.5)),"")</f>
        <v>-30641.465408189149</v>
      </c>
      <c r="M112" s="20">
        <f>IF(M106&lt;&gt;"",M110/((1+Comparison!$B$9)^(M106-0.5)),"")</f>
        <v>-30252.841944475531</v>
      </c>
      <c r="N112" s="20">
        <f>IF(N106&lt;&gt;"",N110/((1+Comparison!$B$9)^(N106-0.5)),"")</f>
        <v>-29869.147363716333</v>
      </c>
      <c r="O112" s="20">
        <f>IF(O106&lt;&gt;"",O110/((1+Comparison!$B$9)^(O106-0.5)),"")</f>
        <v>-29490.319153249686</v>
      </c>
      <c r="P112" s="20">
        <f>IF(P106&lt;&gt;"",P110/((1+Comparison!$B$9)^(P106-0.5)),"")</f>
        <v>-29116.295593257251</v>
      </c>
      <c r="Q112" s="20">
        <f>IF(Q106&lt;&gt;"",Q110/((1+Comparison!$B$9)^(Q106-0.5)),"")</f>
        <v>-28747.015746708628</v>
      </c>
      <c r="R112" s="20" t="str">
        <f>IF(R106&lt;&gt;"",R110/((1+Comparison!$B$9)^(R106-0.5)),"")</f>
        <v/>
      </c>
      <c r="S112" s="20" t="str">
        <f>IF(S106&lt;&gt;"",S110/((1+Comparison!$B$9)^(S106-0.5)),"")</f>
        <v/>
      </c>
      <c r="T112" s="20" t="str">
        <f>IF(T106&lt;&gt;"",T110/((1+Comparison!$B$9)^(T106-0.5)),"")</f>
        <v/>
      </c>
      <c r="U112" s="20" t="str">
        <f>IF(U106&lt;&gt;"",U110/((1+Comparison!$B$9)^(U106-0.5)),"")</f>
        <v/>
      </c>
      <c r="V112" s="20" t="str">
        <f>IF(V106&lt;&gt;"",V110/((1+Comparison!$B$9)^(V106-0.5)),"")</f>
        <v/>
      </c>
      <c r="W112" s="20" t="str">
        <f>IF(W106&lt;&gt;"",W110/((1+Comparison!$B$9)^(W106-0.5)),"")</f>
        <v/>
      </c>
      <c r="X112" s="20" t="str">
        <f>IF(X106&lt;&gt;"",X110/((1+Comparison!$B$9)^(X106-0.5)),"")</f>
        <v/>
      </c>
      <c r="Y112" s="20" t="str">
        <f>IF(Y106&lt;&gt;"",Y110/((1+Comparison!$B$9)^(Y106-0.5)),"")</f>
        <v/>
      </c>
      <c r="Z112" s="20" t="str">
        <f>IF(Z106&lt;&gt;"",Z110/((1+Comparison!$B$9)^(Z106-0.5)),"")</f>
        <v/>
      </c>
      <c r="AA112" s="20" t="str">
        <f>IF(AA106&lt;&gt;"",AA110/((1+Comparison!$B$9)^(AA106-0.5)),"")</f>
        <v/>
      </c>
      <c r="AB112" s="20" t="str">
        <f>IF(AB106&lt;&gt;"",AB110/((1+Comparison!$B$9)^(AB106-0.5)),"")</f>
        <v/>
      </c>
      <c r="AC112" s="20" t="str">
        <f>IF(AC106&lt;&gt;"",AC110/((1+Comparison!$B$9)^(AC106-0.5)),"")</f>
        <v/>
      </c>
      <c r="AD112" s="20" t="str">
        <f>IF(AD106&lt;&gt;"",AD110/((1+Comparison!$B$9)^(AD106-0.5)),"")</f>
        <v/>
      </c>
      <c r="AE112" s="20" t="str">
        <f>IF(AE106&lt;&gt;"",AE110/((1+Comparison!$B$9)^(AE106-0.5)),"")</f>
        <v/>
      </c>
      <c r="AF112" s="20" t="str">
        <f>IF(AF106&lt;&gt;"",AF110/((1+Comparison!$B$9)^(AF106-0.5)),"")</f>
        <v/>
      </c>
      <c r="AG112" s="20" t="str">
        <f>IF(AG106&lt;&gt;"",AG110/((1+Comparison!$B$9)^(AG106-0.5)),"")</f>
        <v/>
      </c>
      <c r="AH112" s="20" t="str">
        <f>IF(AH106&lt;&gt;"",AH110/((1+Comparison!$B$9)^(AH106-0.5)),"")</f>
        <v/>
      </c>
      <c r="AI112" s="20" t="str">
        <f>IF(AI106&lt;&gt;"",AI110/((1+Comparison!$B$9)^(AI106-0.5)),"")</f>
        <v/>
      </c>
      <c r="AJ112" s="20" t="str">
        <f>IF(AJ106&lt;&gt;"",AJ110/((1+Comparison!$B$9)^(AJ106-0.5)),"")</f>
        <v/>
      </c>
      <c r="AK112" s="20" t="str">
        <f>IF(AK106&lt;&gt;"",AK110/((1+Comparison!$B$9)^(AK106-0.5)),"")</f>
        <v/>
      </c>
      <c r="AL112" s="20" t="str">
        <f>IF(AL106&lt;&gt;"",AL110/((1+Comparison!$B$9)^(AL106-0.5)),"")</f>
        <v/>
      </c>
      <c r="AM112" s="20" t="str">
        <f>IF(AM106&lt;&gt;"",AM110/((1+Comparison!$B$9)^(AM106-0.5)),"")</f>
        <v/>
      </c>
      <c r="AN112" s="20" t="str">
        <f>IF(AN106&lt;&gt;"",AN110/((1+Comparison!$B$9)^(AN106-0.5)),"")</f>
        <v/>
      </c>
      <c r="AO112" s="20" t="str">
        <f>IF(AO106&lt;&gt;"",AO110/((1+Comparison!$B$9)^(AO106-0.5)),"")</f>
        <v/>
      </c>
      <c r="AP112" s="20" t="str">
        <f>IF(AP106&lt;&gt;"",AP110/((1+Comparison!$B$9)^(AP106-0.5)),"")</f>
        <v/>
      </c>
      <c r="AQ112" s="20" t="str">
        <f>IF(AQ106&lt;&gt;"",AQ110/((1+Comparison!$B$9)^(AQ106-0.5)),"")</f>
        <v/>
      </c>
      <c r="AR112" s="20" t="str">
        <f>IF(AR106&lt;&gt;"",AR110/((1+Comparison!$B$9)^(AR106-0.5)),"")</f>
        <v/>
      </c>
      <c r="AS112" s="20" t="str">
        <f>IF(AS106&lt;&gt;"",AS110/((1+Comparison!$B$9)^(AS106-0.5)),"")</f>
        <v/>
      </c>
      <c r="AT112" s="20" t="str">
        <f>IF(AT106&lt;&gt;"",AT110/((1+Comparison!$B$9)^(AT106-0.5)),"")</f>
        <v/>
      </c>
      <c r="AU112" s="20" t="str">
        <f>IF(AU106&lt;&gt;"",AU110/((1+Comparison!$B$9)^(AU106-0.5)),"")</f>
        <v/>
      </c>
    </row>
    <row r="113" spans="1:47" x14ac:dyDescent="0.35">
      <c r="A113" s="23" t="s">
        <v>22</v>
      </c>
      <c r="B113" s="60"/>
      <c r="C113" t="s">
        <v>2</v>
      </c>
      <c r="D113" s="6"/>
      <c r="F113" s="13" t="s">
        <v>33</v>
      </c>
      <c r="G113" s="18">
        <f>IF(G106&lt;&gt;"",G112,"")</f>
        <v>-558000</v>
      </c>
      <c r="H113" s="18">
        <f t="shared" ref="H113" si="295">IF(H106&lt;&gt;"",G113+H112,"")</f>
        <v>-590246.52666937071</v>
      </c>
      <c r="I113" s="18">
        <f t="shared" ref="I113" si="296">IF(I106&lt;&gt;"",H113+I112,"")</f>
        <v>-622084.07300049579</v>
      </c>
      <c r="J113" s="18">
        <f t="shared" ref="J113" si="297">IF(J106&lt;&gt;"",I113+J112,"")</f>
        <v>-653517.82606107974</v>
      </c>
      <c r="K113" s="18">
        <f t="shared" ref="K113" si="298">IF(K106&lt;&gt;"",J113+K112,"")</f>
        <v>-684552.90713162709</v>
      </c>
      <c r="L113" s="18">
        <f t="shared" ref="L113" si="299">IF(L106&lt;&gt;"",K113+L112,"")</f>
        <v>-715194.37253981619</v>
      </c>
      <c r="M113" s="18">
        <f t="shared" ref="M113" si="300">IF(M106&lt;&gt;"",L113+M112,"")</f>
        <v>-745447.21448429173</v>
      </c>
      <c r="N113" s="18">
        <f t="shared" ref="N113" si="301">IF(N106&lt;&gt;"",M113+N112,"")</f>
        <v>-775316.36184800812</v>
      </c>
      <c r="O113" s="18">
        <f t="shared" ref="O113" si="302">IF(O106&lt;&gt;"",N113+O112,"")</f>
        <v>-804806.68100125785</v>
      </c>
      <c r="P113" s="18">
        <f t="shared" ref="P113" si="303">IF(P106&lt;&gt;"",O113+P112,"")</f>
        <v>-833922.97659451514</v>
      </c>
      <c r="Q113" s="18">
        <f t="shared" ref="Q113" si="304">IF(Q106&lt;&gt;"",P113+Q112,"")</f>
        <v>-862669.99234122375</v>
      </c>
      <c r="R113" s="18" t="str">
        <f t="shared" ref="R113" si="305">IF(R106&lt;&gt;"",Q113+R112,"")</f>
        <v/>
      </c>
      <c r="S113" s="18" t="str">
        <f t="shared" ref="S113" si="306">IF(S106&lt;&gt;"",R113+S112,"")</f>
        <v/>
      </c>
      <c r="T113" s="18" t="str">
        <f t="shared" ref="T113" si="307">IF(T106&lt;&gt;"",S113+T112,"")</f>
        <v/>
      </c>
      <c r="U113" s="18" t="str">
        <f t="shared" ref="U113" si="308">IF(U106&lt;&gt;"",T113+U112,"")</f>
        <v/>
      </c>
      <c r="V113" s="18" t="str">
        <f t="shared" ref="V113" si="309">IF(V106&lt;&gt;"",U113+V112,"")</f>
        <v/>
      </c>
      <c r="W113" s="18" t="str">
        <f t="shared" ref="W113" si="310">IF(W106&lt;&gt;"",V113+W112,"")</f>
        <v/>
      </c>
      <c r="X113" s="18" t="str">
        <f t="shared" ref="X113" si="311">IF(X106&lt;&gt;"",W113+X112,"")</f>
        <v/>
      </c>
      <c r="Y113" s="18" t="str">
        <f t="shared" ref="Y113" si="312">IF(Y106&lt;&gt;"",X113+Y112,"")</f>
        <v/>
      </c>
      <c r="Z113" s="18" t="str">
        <f t="shared" ref="Z113" si="313">IF(Z106&lt;&gt;"",Y113+Z112,"")</f>
        <v/>
      </c>
      <c r="AA113" s="18" t="str">
        <f t="shared" ref="AA113" si="314">IF(AA106&lt;&gt;"",Z113+AA112,"")</f>
        <v/>
      </c>
      <c r="AB113" s="18" t="str">
        <f t="shared" ref="AB113" si="315">IF(AB106&lt;&gt;"",AA113+AB112,"")</f>
        <v/>
      </c>
      <c r="AC113" s="18" t="str">
        <f t="shared" ref="AC113" si="316">IF(AC106&lt;&gt;"",AB113+AC112,"")</f>
        <v/>
      </c>
      <c r="AD113" s="18" t="str">
        <f t="shared" ref="AD113" si="317">IF(AD106&lt;&gt;"",AC113+AD112,"")</f>
        <v/>
      </c>
      <c r="AE113" s="18" t="str">
        <f t="shared" ref="AE113" si="318">IF(AE106&lt;&gt;"",AD113+AE112,"")</f>
        <v/>
      </c>
      <c r="AF113" s="18" t="str">
        <f t="shared" ref="AF113" si="319">IF(AF106&lt;&gt;"",AE113+AF112,"")</f>
        <v/>
      </c>
      <c r="AG113" s="18" t="str">
        <f t="shared" ref="AG113" si="320">IF(AG106&lt;&gt;"",AF113+AG112,"")</f>
        <v/>
      </c>
      <c r="AH113" s="18" t="str">
        <f t="shared" ref="AH113" si="321">IF(AH106&lt;&gt;"",AG113+AH112,"")</f>
        <v/>
      </c>
      <c r="AI113" s="18" t="str">
        <f t="shared" ref="AI113" si="322">IF(AI106&lt;&gt;"",AH113+AI112,"")</f>
        <v/>
      </c>
      <c r="AJ113" s="18" t="str">
        <f t="shared" ref="AJ113" si="323">IF(AJ106&lt;&gt;"",AI113+AJ112,"")</f>
        <v/>
      </c>
      <c r="AK113" s="18" t="str">
        <f t="shared" ref="AK113" si="324">IF(AK106&lt;&gt;"",AJ113+AK112,"")</f>
        <v/>
      </c>
      <c r="AL113" s="18" t="str">
        <f t="shared" ref="AL113" si="325">IF(AL106&lt;&gt;"",AK113+AL112,"")</f>
        <v/>
      </c>
      <c r="AM113" s="18" t="str">
        <f t="shared" ref="AM113" si="326">IF(AM106&lt;&gt;"",AL113+AM112,"")</f>
        <v/>
      </c>
      <c r="AN113" s="18" t="str">
        <f t="shared" ref="AN113" si="327">IF(AN106&lt;&gt;"",AM113+AN112,"")</f>
        <v/>
      </c>
      <c r="AO113" s="18" t="str">
        <f t="shared" ref="AO113" si="328">IF(AO106&lt;&gt;"",AN113+AO112,"")</f>
        <v/>
      </c>
      <c r="AP113" s="18" t="str">
        <f t="shared" ref="AP113" si="329">IF(AP106&lt;&gt;"",AO113+AP112,"")</f>
        <v/>
      </c>
      <c r="AQ113" s="18" t="str">
        <f t="shared" ref="AQ113" si="330">IF(AQ106&lt;&gt;"",AP113+AQ112,"")</f>
        <v/>
      </c>
      <c r="AR113" s="18" t="str">
        <f t="shared" ref="AR113" si="331">IF(AR106&lt;&gt;"",AQ113+AR112,"")</f>
        <v/>
      </c>
      <c r="AS113" s="18" t="str">
        <f t="shared" ref="AS113" si="332">IF(AS106&lt;&gt;"",AR113+AS112,"")</f>
        <v/>
      </c>
      <c r="AT113" s="18" t="str">
        <f t="shared" ref="AT113" si="333">IF(AT106&lt;&gt;"",AS113+AT112,"")</f>
        <v/>
      </c>
      <c r="AU113" s="18" t="str">
        <f t="shared" ref="AU113" si="334">IF(AU106&lt;&gt;"",AT113+AU112,"")</f>
        <v/>
      </c>
    </row>
    <row r="114" spans="1:47" x14ac:dyDescent="0.35">
      <c r="A114" s="1" t="s">
        <v>87</v>
      </c>
      <c r="B114" s="66"/>
    </row>
    <row r="115" spans="1:47" x14ac:dyDescent="0.35">
      <c r="A115" s="11" t="s">
        <v>4</v>
      </c>
      <c r="B115" s="64">
        <v>0.09</v>
      </c>
      <c r="C115" t="s">
        <v>6</v>
      </c>
      <c r="D115" t="s">
        <v>69</v>
      </c>
      <c r="F115" s="14" t="s">
        <v>47</v>
      </c>
      <c r="G115" s="15">
        <f>SUM(G112:AU112)</f>
        <v>-862669.99234122375</v>
      </c>
    </row>
    <row r="116" spans="1:47" x14ac:dyDescent="0.35">
      <c r="A116" s="11" t="s">
        <v>5</v>
      </c>
      <c r="B116" s="64">
        <v>1.1399999999999999</v>
      </c>
      <c r="C116" t="s">
        <v>7</v>
      </c>
      <c r="D116" t="s">
        <v>70</v>
      </c>
      <c r="F116" s="16" t="s">
        <v>50</v>
      </c>
      <c r="G116" s="16"/>
    </row>
    <row r="117" spans="1:47" x14ac:dyDescent="0.35">
      <c r="A117" s="11" t="s">
        <v>13</v>
      </c>
      <c r="B117" s="60">
        <v>6000</v>
      </c>
      <c r="C117" t="s">
        <v>15</v>
      </c>
      <c r="D117" t="s">
        <v>17</v>
      </c>
      <c r="F117" s="16" t="s">
        <v>48</v>
      </c>
      <c r="G117" s="17">
        <f>G110</f>
        <v>-558000</v>
      </c>
    </row>
    <row r="118" spans="1:47" x14ac:dyDescent="0.35">
      <c r="A118" s="11" t="s">
        <v>14</v>
      </c>
      <c r="B118" s="64">
        <v>0.16</v>
      </c>
      <c r="C118" t="s">
        <v>16</v>
      </c>
      <c r="D118" t="s">
        <v>38</v>
      </c>
      <c r="F118" s="13" t="s">
        <v>49</v>
      </c>
      <c r="G118" s="18">
        <f>G115-G117</f>
        <v>-304669.99234122375</v>
      </c>
    </row>
    <row r="119" spans="1:47" x14ac:dyDescent="0.35">
      <c r="A119" s="23" t="s">
        <v>23</v>
      </c>
      <c r="B119" s="64"/>
      <c r="C119" t="s">
        <v>16</v>
      </c>
      <c r="D119" s="6"/>
    </row>
    <row r="120" spans="1:47" x14ac:dyDescent="0.35">
      <c r="A120" s="23" t="s">
        <v>24</v>
      </c>
      <c r="B120" s="64"/>
      <c r="C120" t="s">
        <v>16</v>
      </c>
      <c r="D120" s="6"/>
    </row>
    <row r="121" spans="1:47" x14ac:dyDescent="0.35">
      <c r="A121" s="24" t="s">
        <v>25</v>
      </c>
      <c r="B121" s="65"/>
      <c r="C121" s="13" t="s">
        <v>16</v>
      </c>
      <c r="D121" s="25"/>
    </row>
    <row r="122" spans="1:47" ht="18.5" x14ac:dyDescent="0.45">
      <c r="A122" s="5"/>
    </row>
    <row r="123" spans="1:47" x14ac:dyDescent="0.35">
      <c r="A123" s="7" t="s">
        <v>95</v>
      </c>
      <c r="B123" s="6"/>
      <c r="C123" s="6"/>
      <c r="D123" s="6"/>
    </row>
    <row r="124" spans="1:47" x14ac:dyDescent="0.35">
      <c r="A124" s="6" t="s">
        <v>72</v>
      </c>
      <c r="B124" s="6"/>
      <c r="C124" s="6"/>
      <c r="D124" s="6"/>
    </row>
    <row r="125" spans="1:47" x14ac:dyDescent="0.35">
      <c r="A125" s="8" t="s">
        <v>36</v>
      </c>
      <c r="B125" s="8" t="s">
        <v>8</v>
      </c>
      <c r="C125" s="8" t="s">
        <v>9</v>
      </c>
      <c r="D125" s="8" t="s">
        <v>10</v>
      </c>
      <c r="F125" s="8"/>
      <c r="G125" s="9" t="s">
        <v>52</v>
      </c>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1:47" x14ac:dyDescent="0.35">
      <c r="A126" s="1" t="s">
        <v>86</v>
      </c>
      <c r="F126" s="8" t="s">
        <v>51</v>
      </c>
      <c r="G126" s="9">
        <f t="shared" ref="G126:AU126" si="335">G106</f>
        <v>0</v>
      </c>
      <c r="H126" s="9">
        <f t="shared" si="335"/>
        <v>1</v>
      </c>
      <c r="I126" s="9">
        <f t="shared" si="335"/>
        <v>2</v>
      </c>
      <c r="J126" s="9">
        <f t="shared" si="335"/>
        <v>3</v>
      </c>
      <c r="K126" s="9">
        <f t="shared" si="335"/>
        <v>4</v>
      </c>
      <c r="L126" s="9">
        <f t="shared" si="335"/>
        <v>5</v>
      </c>
      <c r="M126" s="9">
        <f t="shared" si="335"/>
        <v>6</v>
      </c>
      <c r="N126" s="9">
        <f t="shared" si="335"/>
        <v>7</v>
      </c>
      <c r="O126" s="9">
        <f t="shared" si="335"/>
        <v>8</v>
      </c>
      <c r="P126" s="9">
        <f t="shared" si="335"/>
        <v>9</v>
      </c>
      <c r="Q126" s="9">
        <f t="shared" si="335"/>
        <v>10</v>
      </c>
      <c r="R126" s="9" t="str">
        <f t="shared" si="335"/>
        <v/>
      </c>
      <c r="S126" s="9" t="str">
        <f t="shared" si="335"/>
        <v/>
      </c>
      <c r="T126" s="9" t="str">
        <f t="shared" si="335"/>
        <v/>
      </c>
      <c r="U126" s="9" t="str">
        <f t="shared" si="335"/>
        <v/>
      </c>
      <c r="V126" s="9" t="str">
        <f t="shared" si="335"/>
        <v/>
      </c>
      <c r="W126" s="9" t="str">
        <f t="shared" si="335"/>
        <v/>
      </c>
      <c r="X126" s="9" t="str">
        <f t="shared" si="335"/>
        <v/>
      </c>
      <c r="Y126" s="9" t="str">
        <f t="shared" si="335"/>
        <v/>
      </c>
      <c r="Z126" s="9" t="str">
        <f t="shared" si="335"/>
        <v/>
      </c>
      <c r="AA126" s="9" t="str">
        <f t="shared" si="335"/>
        <v/>
      </c>
      <c r="AB126" s="9" t="str">
        <f t="shared" si="335"/>
        <v/>
      </c>
      <c r="AC126" s="9" t="str">
        <f t="shared" si="335"/>
        <v/>
      </c>
      <c r="AD126" s="9" t="str">
        <f t="shared" si="335"/>
        <v/>
      </c>
      <c r="AE126" s="9" t="str">
        <f t="shared" si="335"/>
        <v/>
      </c>
      <c r="AF126" s="9" t="str">
        <f t="shared" si="335"/>
        <v/>
      </c>
      <c r="AG126" s="9" t="str">
        <f t="shared" si="335"/>
        <v/>
      </c>
      <c r="AH126" s="9" t="str">
        <f t="shared" si="335"/>
        <v/>
      </c>
      <c r="AI126" s="9" t="str">
        <f t="shared" si="335"/>
        <v/>
      </c>
      <c r="AJ126" s="9" t="str">
        <f t="shared" si="335"/>
        <v/>
      </c>
      <c r="AK126" s="9" t="str">
        <f t="shared" si="335"/>
        <v/>
      </c>
      <c r="AL126" s="9" t="str">
        <f t="shared" si="335"/>
        <v/>
      </c>
      <c r="AM126" s="9" t="str">
        <f t="shared" si="335"/>
        <v/>
      </c>
      <c r="AN126" s="9" t="str">
        <f t="shared" si="335"/>
        <v/>
      </c>
      <c r="AO126" s="9" t="str">
        <f t="shared" si="335"/>
        <v/>
      </c>
      <c r="AP126" s="9" t="str">
        <f t="shared" si="335"/>
        <v/>
      </c>
      <c r="AQ126" s="9" t="str">
        <f t="shared" si="335"/>
        <v/>
      </c>
      <c r="AR126" s="9" t="str">
        <f t="shared" si="335"/>
        <v/>
      </c>
      <c r="AS126" s="9" t="str">
        <f t="shared" si="335"/>
        <v/>
      </c>
      <c r="AT126" s="9" t="str">
        <f t="shared" si="335"/>
        <v/>
      </c>
      <c r="AU126" s="9" t="str">
        <f t="shared" si="335"/>
        <v/>
      </c>
    </row>
    <row r="127" spans="1:47" x14ac:dyDescent="0.35">
      <c r="A127" s="11" t="s">
        <v>1</v>
      </c>
      <c r="B127" s="60">
        <v>550500</v>
      </c>
      <c r="C127" t="s">
        <v>2</v>
      </c>
      <c r="F127" t="s">
        <v>28</v>
      </c>
      <c r="G127" s="2">
        <f>-SUM(B127,B129,B131:B133)</f>
        <v>-635500</v>
      </c>
      <c r="H127" t="str">
        <f>IF(COLUMN()-7=Comparison!$B$7,-($B127*$B128+$B129*$B130),"")</f>
        <v/>
      </c>
      <c r="I127" t="str">
        <f>IF(COLUMN()-7=Comparison!$B$7,-($B127*$B128+$B129*$B130),"")</f>
        <v/>
      </c>
      <c r="J127" t="str">
        <f>IF(COLUMN()-7=Comparison!$B$7,-($B127*$B128+$B129*$B130),"")</f>
        <v/>
      </c>
      <c r="K127" t="str">
        <f>IF(COLUMN()-7=Comparison!$B$7,-($B127*$B128+$B129*$B130),"")</f>
        <v/>
      </c>
      <c r="L127" t="str">
        <f>IF(COLUMN()-7=Comparison!$B$7,-($B127*$B128+$B129*$B130),"")</f>
        <v/>
      </c>
      <c r="M127" t="str">
        <f>IF(COLUMN()-7=Comparison!$B$7,-($B127*$B128+$B129*$B130),"")</f>
        <v/>
      </c>
      <c r="N127" t="str">
        <f>IF(COLUMN()-7=Comparison!$B$7,-($B127*$B128+$B129*$B130),"")</f>
        <v/>
      </c>
      <c r="O127" t="str">
        <f>IF(COLUMN()-7=Comparison!$B$7,-($B127*$B128+$B129*$B130),"")</f>
        <v/>
      </c>
      <c r="P127" t="str">
        <f>IF(COLUMN()-7=Comparison!$B$7,-($B127*$B128+$B129*$B130),"")</f>
        <v/>
      </c>
      <c r="Q127">
        <f>IF(COLUMN()-7=Comparison!$B$7,-($B127*$B128+$B129*$B130),"")</f>
        <v>0</v>
      </c>
      <c r="R127" t="str">
        <f>IF(COLUMN()-7=Comparison!$B$7,-($B127*$B128+$B129*$B130),"")</f>
        <v/>
      </c>
      <c r="S127" t="str">
        <f>IF(COLUMN()-7=Comparison!$B$7,-($B127*$B128+$B129*$B130),"")</f>
        <v/>
      </c>
      <c r="T127" t="str">
        <f>IF(COLUMN()-7=Comparison!$B$7,-($B127*$B128+$B129*$B130),"")</f>
        <v/>
      </c>
      <c r="U127" t="str">
        <f>IF(COLUMN()-7=Comparison!$B$7,-($B127*$B128+$B129*$B130),"")</f>
        <v/>
      </c>
      <c r="V127" t="str">
        <f>IF(COLUMN()-7=Comparison!$B$7,-($B127*$B128+$B129*$B130),"")</f>
        <v/>
      </c>
      <c r="W127" t="str">
        <f>IF(COLUMN()-7=Comparison!$B$7,-($B127*$B128+$B129*$B130),"")</f>
        <v/>
      </c>
      <c r="X127" t="str">
        <f>IF(COLUMN()-7=Comparison!$B$7,-($B127*$B128+$B129*$B130),"")</f>
        <v/>
      </c>
      <c r="Y127" t="str">
        <f>IF(COLUMN()-7=Comparison!$B$7,-($B127*$B128+$B129*$B130),"")</f>
        <v/>
      </c>
      <c r="Z127" t="str">
        <f>IF(COLUMN()-7=Comparison!$B$7,-($B127*$B128+$B129*$B130),"")</f>
        <v/>
      </c>
      <c r="AA127" t="str">
        <f>IF(COLUMN()-7=Comparison!$B$7,-($B127*$B128+$B129*$B130),"")</f>
        <v/>
      </c>
      <c r="AB127" t="str">
        <f>IF(COLUMN()-7=Comparison!$B$7,-($B127*$B128+$B129*$B130),"")</f>
        <v/>
      </c>
      <c r="AC127" t="str">
        <f>IF(COLUMN()-7=Comparison!$B$7,-($B127*$B128+$B129*$B130),"")</f>
        <v/>
      </c>
      <c r="AD127" t="str">
        <f>IF(COLUMN()-7=Comparison!$B$7,-($B127*$B128+$B129*$B130),"")</f>
        <v/>
      </c>
      <c r="AE127" t="str">
        <f>IF(COLUMN()-7=Comparison!$B$7,-($B127*$B128+$B129*$B130),"")</f>
        <v/>
      </c>
      <c r="AF127" t="str">
        <f>IF(COLUMN()-7=Comparison!$B$7,-($B127*$B128+$B129*$B130),"")</f>
        <v/>
      </c>
      <c r="AG127" t="str">
        <f>IF(COLUMN()-7=Comparison!$B$7,-($B127*$B128+$B129*$B130),"")</f>
        <v/>
      </c>
      <c r="AH127" t="str">
        <f>IF(COLUMN()-7=Comparison!$B$7,-($B127*$B128+$B129*$B130),"")</f>
        <v/>
      </c>
      <c r="AI127" t="str">
        <f>IF(COLUMN()-7=Comparison!$B$7,-($B127*$B128+$B129*$B130),"")</f>
        <v/>
      </c>
      <c r="AJ127" t="str">
        <f>IF(COLUMN()-7=Comparison!$B$7,-($B127*$B128+$B129*$B130),"")</f>
        <v/>
      </c>
      <c r="AK127" t="str">
        <f>IF(COLUMN()-7=Comparison!$B$7,-($B127*$B128+$B129*$B130),"")</f>
        <v/>
      </c>
      <c r="AL127" t="str">
        <f>IF(COLUMN()-7=Comparison!$B$7,-($B127*$B128+$B129*$B130),"")</f>
        <v/>
      </c>
      <c r="AM127" t="str">
        <f>IF(COLUMN()-7=Comparison!$B$7,-($B127*$B128+$B129*$B130),"")</f>
        <v/>
      </c>
      <c r="AN127" t="str">
        <f>IF(COLUMN()-7=Comparison!$B$7,-($B127*$B128+$B129*$B130),"")</f>
        <v/>
      </c>
      <c r="AO127" t="str">
        <f>IF(COLUMN()-7=Comparison!$B$7,-($B127*$B128+$B129*$B130),"")</f>
        <v/>
      </c>
      <c r="AP127" t="str">
        <f>IF(COLUMN()-7=Comparison!$B$7,-($B127*$B128+$B129*$B130),"")</f>
        <v/>
      </c>
      <c r="AQ127" t="str">
        <f>IF(COLUMN()-7=Comparison!$B$7,-($B127*$B128+$B129*$B130),"")</f>
        <v/>
      </c>
      <c r="AR127" t="str">
        <f>IF(COLUMN()-7=Comparison!$B$7,-($B127*$B128+$B129*$B130),"")</f>
        <v/>
      </c>
      <c r="AS127" t="str">
        <f>IF(COLUMN()-7=Comparison!$B$7,-($B127*$B128+$B129*$B130),"")</f>
        <v/>
      </c>
      <c r="AT127" t="str">
        <f>IF(COLUMN()-7=Comparison!$B$7,-($B127*$B128+$B129*$B130),"")</f>
        <v/>
      </c>
      <c r="AU127" t="str">
        <f>IF(COLUMN()-7=Comparison!$B$7,-($B127*$B128+$B129*$B130),"")</f>
        <v/>
      </c>
    </row>
    <row r="128" spans="1:47" x14ac:dyDescent="0.35">
      <c r="A128" s="11" t="s">
        <v>26</v>
      </c>
      <c r="B128" s="63">
        <v>0</v>
      </c>
      <c r="C128" t="s">
        <v>18</v>
      </c>
      <c r="F128" t="s">
        <v>29</v>
      </c>
      <c r="G128" s="2"/>
      <c r="H128" s="2">
        <f>IF(H126&lt;&gt;"",-((SUM($B138:$B141)+$B135*$B136)*Comparison!$B$8+$B137)*((1+Comparison!$B$10)^H126),"")</f>
        <v>-34165.120000000003</v>
      </c>
      <c r="I128" s="2">
        <f>IF(I126&lt;&gt;"",-((SUM($B138:$B141)+$B135*$B136)*Comparison!$B$8+$B137)*((1+Comparison!$B$10)^I126),"")</f>
        <v>-34575.101439999999</v>
      </c>
      <c r="J128" s="2">
        <f>IF(J126&lt;&gt;"",-((SUM($B138:$B141)+$B135*$B136)*Comparison!$B$8+$B137)*((1+Comparison!$B$10)^J126),"")</f>
        <v>-34990.002657279998</v>
      </c>
      <c r="K128" s="2">
        <f>IF(K126&lt;&gt;"",-((SUM($B138:$B141)+$B135*$B136)*Comparison!$B$8+$B137)*((1+Comparison!$B$10)^K126),"")</f>
        <v>-35409.88268916736</v>
      </c>
      <c r="L128" s="2">
        <f>IF(L126&lt;&gt;"",-((SUM($B138:$B141)+$B135*$B136)*Comparison!$B$8+$B137)*((1+Comparison!$B$10)^L126),"")</f>
        <v>-35834.801281437365</v>
      </c>
      <c r="M128" s="2">
        <f>IF(M126&lt;&gt;"",-((SUM($B138:$B141)+$B135*$B136)*Comparison!$B$8+$B137)*((1+Comparison!$B$10)^M126),"")</f>
        <v>-36264.818896814613</v>
      </c>
      <c r="N128" s="2">
        <f>IF(N126&lt;&gt;"",-((SUM($B138:$B141)+$B135*$B136)*Comparison!$B$8+$B137)*((1+Comparison!$B$10)^N126),"")</f>
        <v>-36699.996723576391</v>
      </c>
      <c r="O128" s="2">
        <f>IF(O126&lt;&gt;"",-((SUM($B138:$B141)+$B135*$B136)*Comparison!$B$8+$B137)*((1+Comparison!$B$10)^O126),"")</f>
        <v>-37140.396684259307</v>
      </c>
      <c r="P128" s="2">
        <f>IF(P126&lt;&gt;"",-((SUM($B138:$B141)+$B135*$B136)*Comparison!$B$8+$B137)*((1+Comparison!$B$10)^P126),"")</f>
        <v>-37586.081444470416</v>
      </c>
      <c r="Q128" s="2">
        <f>IF(Q126&lt;&gt;"",-((SUM($B138:$B141)+$B135*$B136)*Comparison!$B$8+$B137)*((1+Comparison!$B$10)^Q126),"")</f>
        <v>-38037.114421804064</v>
      </c>
      <c r="R128" s="2" t="str">
        <f>IF(R126&lt;&gt;"",-((SUM($B138:$B141)+$B135*$B136)*Comparison!$B$8+$B137)*((1+Comparison!$B$10)^R126),"")</f>
        <v/>
      </c>
      <c r="S128" s="2" t="str">
        <f>IF(S126&lt;&gt;"",-((SUM($B138:$B141)+$B135*$B136)*Comparison!$B$8+$B137)*((1+Comparison!$B$10)^S126),"")</f>
        <v/>
      </c>
      <c r="T128" s="2" t="str">
        <f>IF(T126&lt;&gt;"",-((SUM($B138:$B141)+$B135*$B136)*Comparison!$B$8+$B137)*((1+Comparison!$B$10)^T126),"")</f>
        <v/>
      </c>
      <c r="U128" s="2" t="str">
        <f>IF(U126&lt;&gt;"",-((SUM($B138:$B141)+$B135*$B136)*Comparison!$B$8+$B137)*((1+Comparison!$B$10)^U126),"")</f>
        <v/>
      </c>
      <c r="V128" s="2" t="str">
        <f>IF(V126&lt;&gt;"",-((SUM($B138:$B141)+$B135*$B136)*Comparison!$B$8+$B137)*((1+Comparison!$B$10)^V126),"")</f>
        <v/>
      </c>
      <c r="W128" s="2" t="str">
        <f>IF(W126&lt;&gt;"",-((SUM($B138:$B141)+$B135*$B136)*Comparison!$B$8+$B137)*((1+Comparison!$B$10)^W126),"")</f>
        <v/>
      </c>
      <c r="X128" s="2" t="str">
        <f>IF(X126&lt;&gt;"",-((SUM($B138:$B141)+$B135*$B136)*Comparison!$B$8+$B137)*((1+Comparison!$B$10)^X126),"")</f>
        <v/>
      </c>
      <c r="Y128" s="2" t="str">
        <f>IF(Y126&lt;&gt;"",-((SUM($B138:$B141)+$B135*$B136)*Comparison!$B$8+$B137)*((1+Comparison!$B$10)^Y126),"")</f>
        <v/>
      </c>
      <c r="Z128" s="2" t="str">
        <f>IF(Z126&lt;&gt;"",-((SUM($B138:$B141)+$B135*$B136)*Comparison!$B$8+$B137)*((1+Comparison!$B$10)^Z126),"")</f>
        <v/>
      </c>
      <c r="AA128" s="2" t="str">
        <f>IF(AA126&lt;&gt;"",-((SUM($B138:$B141)+$B135*$B136)*Comparison!$B$8+$B137)*((1+Comparison!$B$10)^AA126),"")</f>
        <v/>
      </c>
      <c r="AB128" s="2" t="str">
        <f>IF(AB126&lt;&gt;"",-((SUM($B138:$B141)+$B135*$B136)*Comparison!$B$8+$B137)*((1+Comparison!$B$10)^AB126),"")</f>
        <v/>
      </c>
      <c r="AC128" s="2" t="str">
        <f>IF(AC126&lt;&gt;"",-((SUM($B138:$B141)+$B135*$B136)*Comparison!$B$8+$B137)*((1+Comparison!$B$10)^AC126),"")</f>
        <v/>
      </c>
      <c r="AD128" s="2" t="str">
        <f>IF(AD126&lt;&gt;"",-((SUM($B138:$B141)+$B135*$B136)*Comparison!$B$8+$B137)*((1+Comparison!$B$10)^AD126),"")</f>
        <v/>
      </c>
      <c r="AE128" s="2" t="str">
        <f>IF(AE126&lt;&gt;"",-((SUM($B138:$B141)+$B135*$B136)*Comparison!$B$8+$B137)*((1+Comparison!$B$10)^AE126),"")</f>
        <v/>
      </c>
      <c r="AF128" s="2" t="str">
        <f>IF(AF126&lt;&gt;"",-((SUM($B138:$B141)+$B135*$B136)*Comparison!$B$8+$B137)*((1+Comparison!$B$10)^AF126),"")</f>
        <v/>
      </c>
      <c r="AG128" s="2" t="str">
        <f>IF(AG126&lt;&gt;"",-((SUM($B138:$B141)+$B135*$B136)*Comparison!$B$8+$B137)*((1+Comparison!$B$10)^AG126),"")</f>
        <v/>
      </c>
      <c r="AH128" s="2" t="str">
        <f>IF(AH126&lt;&gt;"",-((SUM($B138:$B141)+$B135*$B136)*Comparison!$B$8+$B137)*((1+Comparison!$B$10)^AH126),"")</f>
        <v/>
      </c>
      <c r="AI128" s="2" t="str">
        <f>IF(AI126&lt;&gt;"",-((SUM($B138:$B141)+$B135*$B136)*Comparison!$B$8+$B137)*((1+Comparison!$B$10)^AI126),"")</f>
        <v/>
      </c>
      <c r="AJ128" s="2" t="str">
        <f>IF(AJ126&lt;&gt;"",-((SUM($B138:$B141)+$B135*$B136)*Comparison!$B$8+$B137)*((1+Comparison!$B$10)^AJ126),"")</f>
        <v/>
      </c>
      <c r="AK128" s="2" t="str">
        <f>IF(AK126&lt;&gt;"",-((SUM($B138:$B141)+$B135*$B136)*Comparison!$B$8+$B137)*((1+Comparison!$B$10)^AK126),"")</f>
        <v/>
      </c>
      <c r="AL128" s="2" t="str">
        <f>IF(AL126&lt;&gt;"",-((SUM($B138:$B141)+$B135*$B136)*Comparison!$B$8+$B137)*((1+Comparison!$B$10)^AL126),"")</f>
        <v/>
      </c>
      <c r="AM128" s="2" t="str">
        <f>IF(AM126&lt;&gt;"",-((SUM($B138:$B141)+$B135*$B136)*Comparison!$B$8+$B137)*((1+Comparison!$B$10)^AM126),"")</f>
        <v/>
      </c>
      <c r="AN128" s="2" t="str">
        <f>IF(AN126&lt;&gt;"",-((SUM($B138:$B141)+$B135*$B136)*Comparison!$B$8+$B137)*((1+Comparison!$B$10)^AN126),"")</f>
        <v/>
      </c>
      <c r="AO128" s="2" t="str">
        <f>IF(AO126&lt;&gt;"",-((SUM($B138:$B141)+$B135*$B136)*Comparison!$B$8+$B137)*((1+Comparison!$B$10)^AO126),"")</f>
        <v/>
      </c>
      <c r="AP128" s="2" t="str">
        <f>IF(AP126&lt;&gt;"",-((SUM($B138:$B141)+$B135*$B136)*Comparison!$B$8+$B137)*((1+Comparison!$B$10)^AP126),"")</f>
        <v/>
      </c>
      <c r="AQ128" s="2" t="str">
        <f>IF(AQ126&lt;&gt;"",-((SUM($B138:$B141)+$B135*$B136)*Comparison!$B$8+$B137)*((1+Comparison!$B$10)^AQ126),"")</f>
        <v/>
      </c>
      <c r="AR128" s="2" t="str">
        <f>IF(AR126&lt;&gt;"",-((SUM($B138:$B141)+$B135*$B136)*Comparison!$B$8+$B137)*((1+Comparison!$B$10)^AR126),"")</f>
        <v/>
      </c>
      <c r="AS128" s="2" t="str">
        <f>IF(AS126&lt;&gt;"",-((SUM($B138:$B141)+$B135*$B136)*Comparison!$B$8+$B137)*((1+Comparison!$B$10)^AS126),"")</f>
        <v/>
      </c>
      <c r="AT128" s="2" t="str">
        <f>IF(AT126&lt;&gt;"",-((SUM($B138:$B141)+$B135*$B136)*Comparison!$B$8+$B137)*((1+Comparison!$B$10)^AT126),"")</f>
        <v/>
      </c>
      <c r="AU128" s="2" t="str">
        <f>IF(AU126&lt;&gt;"",-((SUM($B138:$B141)+$B135*$B136)*Comparison!$B$8+$B137)*((1+Comparison!$B$10)^AU126),"")</f>
        <v/>
      </c>
    </row>
    <row r="129" spans="1:47" x14ac:dyDescent="0.35">
      <c r="A129" s="11" t="s">
        <v>19</v>
      </c>
      <c r="B129" s="60">
        <v>80000</v>
      </c>
      <c r="C129" t="s">
        <v>2</v>
      </c>
      <c r="D129" t="s">
        <v>88</v>
      </c>
      <c r="F129" t="s">
        <v>35</v>
      </c>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row>
    <row r="130" spans="1:47" x14ac:dyDescent="0.35">
      <c r="A130" s="11" t="s">
        <v>27</v>
      </c>
      <c r="B130" s="63">
        <v>0</v>
      </c>
      <c r="C130" t="s">
        <v>18</v>
      </c>
      <c r="F130" s="1" t="s">
        <v>30</v>
      </c>
      <c r="G130" s="4">
        <f>IF(G126&lt;&gt;"",SUM(G127:G129),"")</f>
        <v>-635500</v>
      </c>
      <c r="H130" s="4">
        <f t="shared" ref="H130:AU130" si="336">IF(H126&lt;&gt;"",SUM(H127:H129),"")</f>
        <v>-34165.120000000003</v>
      </c>
      <c r="I130" s="4">
        <f t="shared" si="336"/>
        <v>-34575.101439999999</v>
      </c>
      <c r="J130" s="4">
        <f t="shared" si="336"/>
        <v>-34990.002657279998</v>
      </c>
      <c r="K130" s="4">
        <f t="shared" si="336"/>
        <v>-35409.88268916736</v>
      </c>
      <c r="L130" s="4">
        <f t="shared" si="336"/>
        <v>-35834.801281437365</v>
      </c>
      <c r="M130" s="4">
        <f t="shared" si="336"/>
        <v>-36264.818896814613</v>
      </c>
      <c r="N130" s="4">
        <f t="shared" si="336"/>
        <v>-36699.996723576391</v>
      </c>
      <c r="O130" s="4">
        <f t="shared" si="336"/>
        <v>-37140.396684259307</v>
      </c>
      <c r="P130" s="4">
        <f t="shared" si="336"/>
        <v>-37586.081444470416</v>
      </c>
      <c r="Q130" s="4">
        <f t="shared" si="336"/>
        <v>-38037.114421804064</v>
      </c>
      <c r="R130" s="4" t="str">
        <f t="shared" si="336"/>
        <v/>
      </c>
      <c r="S130" s="4" t="str">
        <f t="shared" si="336"/>
        <v/>
      </c>
      <c r="T130" s="4" t="str">
        <f t="shared" si="336"/>
        <v/>
      </c>
      <c r="U130" s="4" t="str">
        <f t="shared" si="336"/>
        <v/>
      </c>
      <c r="V130" s="4" t="str">
        <f t="shared" si="336"/>
        <v/>
      </c>
      <c r="W130" s="4" t="str">
        <f t="shared" si="336"/>
        <v/>
      </c>
      <c r="X130" s="4" t="str">
        <f t="shared" si="336"/>
        <v/>
      </c>
      <c r="Y130" s="4" t="str">
        <f t="shared" si="336"/>
        <v/>
      </c>
      <c r="Z130" s="4" t="str">
        <f t="shared" si="336"/>
        <v/>
      </c>
      <c r="AA130" s="4" t="str">
        <f t="shared" si="336"/>
        <v/>
      </c>
      <c r="AB130" s="4" t="str">
        <f t="shared" si="336"/>
        <v/>
      </c>
      <c r="AC130" s="4" t="str">
        <f t="shared" si="336"/>
        <v/>
      </c>
      <c r="AD130" s="4" t="str">
        <f t="shared" si="336"/>
        <v/>
      </c>
      <c r="AE130" s="4" t="str">
        <f t="shared" si="336"/>
        <v/>
      </c>
      <c r="AF130" s="4" t="str">
        <f t="shared" si="336"/>
        <v/>
      </c>
      <c r="AG130" s="4" t="str">
        <f t="shared" si="336"/>
        <v/>
      </c>
      <c r="AH130" s="4" t="str">
        <f t="shared" si="336"/>
        <v/>
      </c>
      <c r="AI130" s="4" t="str">
        <f t="shared" si="336"/>
        <v/>
      </c>
      <c r="AJ130" s="4" t="str">
        <f t="shared" si="336"/>
        <v/>
      </c>
      <c r="AK130" s="4" t="str">
        <f t="shared" si="336"/>
        <v/>
      </c>
      <c r="AL130" s="4" t="str">
        <f t="shared" si="336"/>
        <v/>
      </c>
      <c r="AM130" s="4" t="str">
        <f t="shared" si="336"/>
        <v/>
      </c>
      <c r="AN130" s="4" t="str">
        <f t="shared" si="336"/>
        <v/>
      </c>
      <c r="AO130" s="4" t="str">
        <f t="shared" si="336"/>
        <v/>
      </c>
      <c r="AP130" s="4" t="str">
        <f t="shared" si="336"/>
        <v/>
      </c>
      <c r="AQ130" s="4" t="str">
        <f t="shared" si="336"/>
        <v/>
      </c>
      <c r="AR130" s="4" t="str">
        <f t="shared" si="336"/>
        <v/>
      </c>
      <c r="AS130" s="4" t="str">
        <f t="shared" si="336"/>
        <v/>
      </c>
      <c r="AT130" s="4" t="str">
        <f t="shared" si="336"/>
        <v/>
      </c>
      <c r="AU130" s="4" t="str">
        <f t="shared" si="336"/>
        <v/>
      </c>
    </row>
    <row r="131" spans="1:47" x14ac:dyDescent="0.35">
      <c r="A131" s="23" t="s">
        <v>71</v>
      </c>
      <c r="B131" s="60">
        <v>5000</v>
      </c>
      <c r="C131" t="s">
        <v>2</v>
      </c>
      <c r="D131" s="6"/>
      <c r="F131" t="s">
        <v>32</v>
      </c>
      <c r="G131" s="2">
        <f>IF(G126&lt;&gt;"",G130,"")</f>
        <v>-635500</v>
      </c>
      <c r="H131" s="2">
        <f t="shared" ref="H131" si="337">IF(H126&lt;&gt;"",G131+H130,"")</f>
        <v>-669665.12</v>
      </c>
      <c r="I131" s="2">
        <f t="shared" ref="I131" si="338">IF(I126&lt;&gt;"",H131+I130,"")</f>
        <v>-704240.22143999999</v>
      </c>
      <c r="J131" s="2">
        <f t="shared" ref="J131" si="339">IF(J126&lt;&gt;"",I131+J130,"")</f>
        <v>-739230.22409727995</v>
      </c>
      <c r="K131" s="2">
        <f t="shared" ref="K131" si="340">IF(K126&lt;&gt;"",J131+K130,"")</f>
        <v>-774640.10678644734</v>
      </c>
      <c r="L131" s="2">
        <f t="shared" ref="L131" si="341">IF(L126&lt;&gt;"",K131+L130,"")</f>
        <v>-810474.90806788474</v>
      </c>
      <c r="M131" s="2">
        <f t="shared" ref="M131" si="342">IF(M126&lt;&gt;"",L131+M130,"")</f>
        <v>-846739.72696469934</v>
      </c>
      <c r="N131" s="2">
        <f t="shared" ref="N131" si="343">IF(N126&lt;&gt;"",M131+N130,"")</f>
        <v>-883439.72368827579</v>
      </c>
      <c r="O131" s="2">
        <f t="shared" ref="O131" si="344">IF(O126&lt;&gt;"",N131+O130,"")</f>
        <v>-920580.12037253508</v>
      </c>
      <c r="P131" s="2">
        <f t="shared" ref="P131" si="345">IF(P126&lt;&gt;"",O131+P130,"")</f>
        <v>-958166.20181700552</v>
      </c>
      <c r="Q131" s="2">
        <f t="shared" ref="Q131" si="346">IF(Q126&lt;&gt;"",P131+Q130,"")</f>
        <v>-996203.31623880961</v>
      </c>
      <c r="R131" s="2" t="str">
        <f t="shared" ref="R131" si="347">IF(R126&lt;&gt;"",Q131+R130,"")</f>
        <v/>
      </c>
      <c r="S131" s="2" t="str">
        <f t="shared" ref="S131" si="348">IF(S126&lt;&gt;"",R131+S130,"")</f>
        <v/>
      </c>
      <c r="T131" s="2" t="str">
        <f t="shared" ref="T131" si="349">IF(T126&lt;&gt;"",S131+T130,"")</f>
        <v/>
      </c>
      <c r="U131" s="2" t="str">
        <f t="shared" ref="U131" si="350">IF(U126&lt;&gt;"",T131+U130,"")</f>
        <v/>
      </c>
      <c r="V131" s="2" t="str">
        <f t="shared" ref="V131" si="351">IF(V126&lt;&gt;"",U131+V130,"")</f>
        <v/>
      </c>
      <c r="W131" s="2" t="str">
        <f t="shared" ref="W131" si="352">IF(W126&lt;&gt;"",V131+W130,"")</f>
        <v/>
      </c>
      <c r="X131" s="2" t="str">
        <f t="shared" ref="X131" si="353">IF(X126&lt;&gt;"",W131+X130,"")</f>
        <v/>
      </c>
      <c r="Y131" s="2" t="str">
        <f t="shared" ref="Y131" si="354">IF(Y126&lt;&gt;"",X131+Y130,"")</f>
        <v/>
      </c>
      <c r="Z131" s="2" t="str">
        <f t="shared" ref="Z131" si="355">IF(Z126&lt;&gt;"",Y131+Z130,"")</f>
        <v/>
      </c>
      <c r="AA131" s="2" t="str">
        <f t="shared" ref="AA131" si="356">IF(AA126&lt;&gt;"",Z131+AA130,"")</f>
        <v/>
      </c>
      <c r="AB131" s="2" t="str">
        <f t="shared" ref="AB131" si="357">IF(AB126&lt;&gt;"",AA131+AB130,"")</f>
        <v/>
      </c>
      <c r="AC131" s="2" t="str">
        <f t="shared" ref="AC131" si="358">IF(AC126&lt;&gt;"",AB131+AC130,"")</f>
        <v/>
      </c>
      <c r="AD131" s="2" t="str">
        <f t="shared" ref="AD131" si="359">IF(AD126&lt;&gt;"",AC131+AD130,"")</f>
        <v/>
      </c>
      <c r="AE131" s="2" t="str">
        <f t="shared" ref="AE131" si="360">IF(AE126&lt;&gt;"",AD131+AE130,"")</f>
        <v/>
      </c>
      <c r="AF131" s="2" t="str">
        <f t="shared" ref="AF131" si="361">IF(AF126&lt;&gt;"",AE131+AF130,"")</f>
        <v/>
      </c>
      <c r="AG131" s="2" t="str">
        <f t="shared" ref="AG131" si="362">IF(AG126&lt;&gt;"",AF131+AG130,"")</f>
        <v/>
      </c>
      <c r="AH131" s="2" t="str">
        <f t="shared" ref="AH131" si="363">IF(AH126&lt;&gt;"",AG131+AH130,"")</f>
        <v/>
      </c>
      <c r="AI131" s="2" t="str">
        <f t="shared" ref="AI131" si="364">IF(AI126&lt;&gt;"",AH131+AI130,"")</f>
        <v/>
      </c>
      <c r="AJ131" s="2" t="str">
        <f t="shared" ref="AJ131" si="365">IF(AJ126&lt;&gt;"",AI131+AJ130,"")</f>
        <v/>
      </c>
      <c r="AK131" s="2" t="str">
        <f t="shared" ref="AK131" si="366">IF(AK126&lt;&gt;"",AJ131+AK130,"")</f>
        <v/>
      </c>
      <c r="AL131" s="2" t="str">
        <f t="shared" ref="AL131" si="367">IF(AL126&lt;&gt;"",AK131+AL130,"")</f>
        <v/>
      </c>
      <c r="AM131" s="2" t="str">
        <f t="shared" ref="AM131" si="368">IF(AM126&lt;&gt;"",AL131+AM130,"")</f>
        <v/>
      </c>
      <c r="AN131" s="2" t="str">
        <f t="shared" ref="AN131" si="369">IF(AN126&lt;&gt;"",AM131+AN130,"")</f>
        <v/>
      </c>
      <c r="AO131" s="2" t="str">
        <f t="shared" ref="AO131" si="370">IF(AO126&lt;&gt;"",AN131+AO130,"")</f>
        <v/>
      </c>
      <c r="AP131" s="2" t="str">
        <f t="shared" ref="AP131" si="371">IF(AP126&lt;&gt;"",AO131+AP130,"")</f>
        <v/>
      </c>
      <c r="AQ131" s="2" t="str">
        <f t="shared" ref="AQ131" si="372">IF(AQ126&lt;&gt;"",AP131+AQ130,"")</f>
        <v/>
      </c>
      <c r="AR131" s="2" t="str">
        <f t="shared" ref="AR131" si="373">IF(AR126&lt;&gt;"",AQ131+AR130,"")</f>
        <v/>
      </c>
      <c r="AS131" s="2" t="str">
        <f t="shared" ref="AS131" si="374">IF(AS126&lt;&gt;"",AR131+AS130,"")</f>
        <v/>
      </c>
      <c r="AT131" s="2" t="str">
        <f t="shared" ref="AT131" si="375">IF(AT126&lt;&gt;"",AS131+AT130,"")</f>
        <v/>
      </c>
      <c r="AU131" s="2" t="str">
        <f t="shared" ref="AU131" si="376">IF(AU126&lt;&gt;"",AT131+AU130,"")</f>
        <v/>
      </c>
    </row>
    <row r="132" spans="1:47" x14ac:dyDescent="0.35">
      <c r="A132" s="23" t="s">
        <v>99</v>
      </c>
      <c r="B132" s="60"/>
      <c r="C132" t="s">
        <v>2</v>
      </c>
      <c r="D132" s="6"/>
      <c r="F132" s="19" t="s">
        <v>31</v>
      </c>
      <c r="G132" s="20">
        <f>IF(G126&lt;&gt;"",G130,"")</f>
        <v>-635500</v>
      </c>
      <c r="H132" s="20">
        <f>IF(H126&lt;&gt;"",H130/((1+Comparison!$B$9)^(H126-0.5)),"")</f>
        <v>-33745.900197084833</v>
      </c>
      <c r="I132" s="20">
        <f>IF(I126&lt;&gt;"",I130/((1+Comparison!$B$9)^(I126-0.5)),"")</f>
        <v>-33317.903414097411</v>
      </c>
      <c r="J132" s="20">
        <f>IF(J126&lt;&gt;"",J130/((1+Comparison!$B$9)^(J126-0.5)),"")</f>
        <v>-32895.334882991789</v>
      </c>
      <c r="K132" s="20">
        <f>IF(K126&lt;&gt;"",K130/((1+Comparison!$B$9)^(K126-0.5)),"")</f>
        <v>-32478.125757646532</v>
      </c>
      <c r="L132" s="20">
        <f>IF(L126&lt;&gt;"",L130/((1+Comparison!$B$9)^(L126-0.5)),"")</f>
        <v>-32066.208065110528</v>
      </c>
      <c r="M132" s="20">
        <f>IF(M126&lt;&gt;"",M130/((1+Comparison!$B$9)^(M126-0.5)),"")</f>
        <v>-31659.514694528643</v>
      </c>
      <c r="N132" s="20">
        <f>IF(N126&lt;&gt;"",N130/((1+Comparison!$B$9)^(N126-0.5)),"")</f>
        <v>-31257.979386207793</v>
      </c>
      <c r="O132" s="20">
        <f>IF(O126&lt;&gt;"",O130/((1+Comparison!$B$9)^(O126-0.5)),"")</f>
        <v>-30861.536720821743</v>
      </c>
      <c r="P132" s="20">
        <f>IF(P126&lt;&gt;"",P130/((1+Comparison!$B$9)^(P126-0.5)),"")</f>
        <v>-30470.122108752788</v>
      </c>
      <c r="Q132" s="20">
        <f>IF(Q126&lt;&gt;"",Q130/((1+Comparison!$B$9)^(Q126-0.5)),"")</f>
        <v>-30083.671779568609</v>
      </c>
      <c r="R132" s="20" t="str">
        <f>IF(R126&lt;&gt;"",R130/((1+Comparison!$B$9)^(R126-0.5)),"")</f>
        <v/>
      </c>
      <c r="S132" s="20" t="str">
        <f>IF(S126&lt;&gt;"",S130/((1+Comparison!$B$9)^(S126-0.5)),"")</f>
        <v/>
      </c>
      <c r="T132" s="20" t="str">
        <f>IF(T126&lt;&gt;"",T130/((1+Comparison!$B$9)^(T126-0.5)),"")</f>
        <v/>
      </c>
      <c r="U132" s="20" t="str">
        <f>IF(U126&lt;&gt;"",U130/((1+Comparison!$B$9)^(U126-0.5)),"")</f>
        <v/>
      </c>
      <c r="V132" s="20" t="str">
        <f>IF(V126&lt;&gt;"",V130/((1+Comparison!$B$9)^(V126-0.5)),"")</f>
        <v/>
      </c>
      <c r="W132" s="20" t="str">
        <f>IF(W126&lt;&gt;"",W130/((1+Comparison!$B$9)^(W126-0.5)),"")</f>
        <v/>
      </c>
      <c r="X132" s="20" t="str">
        <f>IF(X126&lt;&gt;"",X130/((1+Comparison!$B$9)^(X126-0.5)),"")</f>
        <v/>
      </c>
      <c r="Y132" s="20" t="str">
        <f>IF(Y126&lt;&gt;"",Y130/((1+Comparison!$B$9)^(Y126-0.5)),"")</f>
        <v/>
      </c>
      <c r="Z132" s="20" t="str">
        <f>IF(Z126&lt;&gt;"",Z130/((1+Comparison!$B$9)^(Z126-0.5)),"")</f>
        <v/>
      </c>
      <c r="AA132" s="20" t="str">
        <f>IF(AA126&lt;&gt;"",AA130/((1+Comparison!$B$9)^(AA126-0.5)),"")</f>
        <v/>
      </c>
      <c r="AB132" s="20" t="str">
        <f>IF(AB126&lt;&gt;"",AB130/((1+Comparison!$B$9)^(AB126-0.5)),"")</f>
        <v/>
      </c>
      <c r="AC132" s="20" t="str">
        <f>IF(AC126&lt;&gt;"",AC130/((1+Comparison!$B$9)^(AC126-0.5)),"")</f>
        <v/>
      </c>
      <c r="AD132" s="20" t="str">
        <f>IF(AD126&lt;&gt;"",AD130/((1+Comparison!$B$9)^(AD126-0.5)),"")</f>
        <v/>
      </c>
      <c r="AE132" s="20" t="str">
        <f>IF(AE126&lt;&gt;"",AE130/((1+Comparison!$B$9)^(AE126-0.5)),"")</f>
        <v/>
      </c>
      <c r="AF132" s="20" t="str">
        <f>IF(AF126&lt;&gt;"",AF130/((1+Comparison!$B$9)^(AF126-0.5)),"")</f>
        <v/>
      </c>
      <c r="AG132" s="20" t="str">
        <f>IF(AG126&lt;&gt;"",AG130/((1+Comparison!$B$9)^(AG126-0.5)),"")</f>
        <v/>
      </c>
      <c r="AH132" s="20" t="str">
        <f>IF(AH126&lt;&gt;"",AH130/((1+Comparison!$B$9)^(AH126-0.5)),"")</f>
        <v/>
      </c>
      <c r="AI132" s="20" t="str">
        <f>IF(AI126&lt;&gt;"",AI130/((1+Comparison!$B$9)^(AI126-0.5)),"")</f>
        <v/>
      </c>
      <c r="AJ132" s="20" t="str">
        <f>IF(AJ126&lt;&gt;"",AJ130/((1+Comparison!$B$9)^(AJ126-0.5)),"")</f>
        <v/>
      </c>
      <c r="AK132" s="20" t="str">
        <f>IF(AK126&lt;&gt;"",AK130/((1+Comparison!$B$9)^(AK126-0.5)),"")</f>
        <v/>
      </c>
      <c r="AL132" s="20" t="str">
        <f>IF(AL126&lt;&gt;"",AL130/((1+Comparison!$B$9)^(AL126-0.5)),"")</f>
        <v/>
      </c>
      <c r="AM132" s="20" t="str">
        <f>IF(AM126&lt;&gt;"",AM130/((1+Comparison!$B$9)^(AM126-0.5)),"")</f>
        <v/>
      </c>
      <c r="AN132" s="20" t="str">
        <f>IF(AN126&lt;&gt;"",AN130/((1+Comparison!$B$9)^(AN126-0.5)),"")</f>
        <v/>
      </c>
      <c r="AO132" s="20" t="str">
        <f>IF(AO126&lt;&gt;"",AO130/((1+Comparison!$B$9)^(AO126-0.5)),"")</f>
        <v/>
      </c>
      <c r="AP132" s="20" t="str">
        <f>IF(AP126&lt;&gt;"",AP130/((1+Comparison!$B$9)^(AP126-0.5)),"")</f>
        <v/>
      </c>
      <c r="AQ132" s="20" t="str">
        <f>IF(AQ126&lt;&gt;"",AQ130/((1+Comparison!$B$9)^(AQ126-0.5)),"")</f>
        <v/>
      </c>
      <c r="AR132" s="20" t="str">
        <f>IF(AR126&lt;&gt;"",AR130/((1+Comparison!$B$9)^(AR126-0.5)),"")</f>
        <v/>
      </c>
      <c r="AS132" s="20" t="str">
        <f>IF(AS126&lt;&gt;"",AS130/((1+Comparison!$B$9)^(AS126-0.5)),"")</f>
        <v/>
      </c>
      <c r="AT132" s="20" t="str">
        <f>IF(AT126&lt;&gt;"",AT130/((1+Comparison!$B$9)^(AT126-0.5)),"")</f>
        <v/>
      </c>
      <c r="AU132" s="20" t="str">
        <f>IF(AU126&lt;&gt;"",AU130/((1+Comparison!$B$9)^(AU126-0.5)),"")</f>
        <v/>
      </c>
    </row>
    <row r="133" spans="1:47" x14ac:dyDescent="0.35">
      <c r="A133" s="23" t="s">
        <v>22</v>
      </c>
      <c r="B133" s="60"/>
      <c r="C133" t="s">
        <v>2</v>
      </c>
      <c r="D133" s="6"/>
      <c r="F133" s="13" t="s">
        <v>33</v>
      </c>
      <c r="G133" s="18">
        <f>IF(G126&lt;&gt;"",G132,"")</f>
        <v>-635500</v>
      </c>
      <c r="H133" s="18">
        <f t="shared" ref="H133" si="377">IF(H126&lt;&gt;"",G133+H132,"")</f>
        <v>-669245.90019708488</v>
      </c>
      <c r="I133" s="18">
        <f t="shared" ref="I133" si="378">IF(I126&lt;&gt;"",H133+I132,"")</f>
        <v>-702563.80361118226</v>
      </c>
      <c r="J133" s="18">
        <f t="shared" ref="J133" si="379">IF(J126&lt;&gt;"",I133+J132,"")</f>
        <v>-735459.138494174</v>
      </c>
      <c r="K133" s="18">
        <f t="shared" ref="K133" si="380">IF(K126&lt;&gt;"",J133+K132,"")</f>
        <v>-767937.26425182051</v>
      </c>
      <c r="L133" s="18">
        <f t="shared" ref="L133" si="381">IF(L126&lt;&gt;"",K133+L132,"")</f>
        <v>-800003.472316931</v>
      </c>
      <c r="M133" s="18">
        <f t="shared" ref="M133" si="382">IF(M126&lt;&gt;"",L133+M132,"")</f>
        <v>-831662.98701145966</v>
      </c>
      <c r="N133" s="18">
        <f t="shared" ref="N133" si="383">IF(N126&lt;&gt;"",M133+N132,"")</f>
        <v>-862920.96639766742</v>
      </c>
      <c r="O133" s="18">
        <f t="shared" ref="O133" si="384">IF(O126&lt;&gt;"",N133+O132,"")</f>
        <v>-893782.50311848917</v>
      </c>
      <c r="P133" s="18">
        <f t="shared" ref="P133" si="385">IF(P126&lt;&gt;"",O133+P132,"")</f>
        <v>-924252.62522724201</v>
      </c>
      <c r="Q133" s="18">
        <f t="shared" ref="Q133" si="386">IF(Q126&lt;&gt;"",P133+Q132,"")</f>
        <v>-954336.29700681067</v>
      </c>
      <c r="R133" s="18" t="str">
        <f t="shared" ref="R133" si="387">IF(R126&lt;&gt;"",Q133+R132,"")</f>
        <v/>
      </c>
      <c r="S133" s="18" t="str">
        <f t="shared" ref="S133" si="388">IF(S126&lt;&gt;"",R133+S132,"")</f>
        <v/>
      </c>
      <c r="T133" s="18" t="str">
        <f t="shared" ref="T133" si="389">IF(T126&lt;&gt;"",S133+T132,"")</f>
        <v/>
      </c>
      <c r="U133" s="18" t="str">
        <f t="shared" ref="U133" si="390">IF(U126&lt;&gt;"",T133+U132,"")</f>
        <v/>
      </c>
      <c r="V133" s="18" t="str">
        <f t="shared" ref="V133" si="391">IF(V126&lt;&gt;"",U133+V132,"")</f>
        <v/>
      </c>
      <c r="W133" s="18" t="str">
        <f t="shared" ref="W133" si="392">IF(W126&lt;&gt;"",V133+W132,"")</f>
        <v/>
      </c>
      <c r="X133" s="18" t="str">
        <f t="shared" ref="X133" si="393">IF(X126&lt;&gt;"",W133+X132,"")</f>
        <v/>
      </c>
      <c r="Y133" s="18" t="str">
        <f t="shared" ref="Y133" si="394">IF(Y126&lt;&gt;"",X133+Y132,"")</f>
        <v/>
      </c>
      <c r="Z133" s="18" t="str">
        <f t="shared" ref="Z133" si="395">IF(Z126&lt;&gt;"",Y133+Z132,"")</f>
        <v/>
      </c>
      <c r="AA133" s="18" t="str">
        <f t="shared" ref="AA133" si="396">IF(AA126&lt;&gt;"",Z133+AA132,"")</f>
        <v/>
      </c>
      <c r="AB133" s="18" t="str">
        <f t="shared" ref="AB133" si="397">IF(AB126&lt;&gt;"",AA133+AB132,"")</f>
        <v/>
      </c>
      <c r="AC133" s="18" t="str">
        <f t="shared" ref="AC133" si="398">IF(AC126&lt;&gt;"",AB133+AC132,"")</f>
        <v/>
      </c>
      <c r="AD133" s="18" t="str">
        <f t="shared" ref="AD133" si="399">IF(AD126&lt;&gt;"",AC133+AD132,"")</f>
        <v/>
      </c>
      <c r="AE133" s="18" t="str">
        <f t="shared" ref="AE133" si="400">IF(AE126&lt;&gt;"",AD133+AE132,"")</f>
        <v/>
      </c>
      <c r="AF133" s="18" t="str">
        <f t="shared" ref="AF133" si="401">IF(AF126&lt;&gt;"",AE133+AF132,"")</f>
        <v/>
      </c>
      <c r="AG133" s="18" t="str">
        <f t="shared" ref="AG133" si="402">IF(AG126&lt;&gt;"",AF133+AG132,"")</f>
        <v/>
      </c>
      <c r="AH133" s="18" t="str">
        <f t="shared" ref="AH133" si="403">IF(AH126&lt;&gt;"",AG133+AH132,"")</f>
        <v/>
      </c>
      <c r="AI133" s="18" t="str">
        <f t="shared" ref="AI133" si="404">IF(AI126&lt;&gt;"",AH133+AI132,"")</f>
        <v/>
      </c>
      <c r="AJ133" s="18" t="str">
        <f t="shared" ref="AJ133" si="405">IF(AJ126&lt;&gt;"",AI133+AJ132,"")</f>
        <v/>
      </c>
      <c r="AK133" s="18" t="str">
        <f t="shared" ref="AK133" si="406">IF(AK126&lt;&gt;"",AJ133+AK132,"")</f>
        <v/>
      </c>
      <c r="AL133" s="18" t="str">
        <f t="shared" ref="AL133" si="407">IF(AL126&lt;&gt;"",AK133+AL132,"")</f>
        <v/>
      </c>
      <c r="AM133" s="18" t="str">
        <f t="shared" ref="AM133" si="408">IF(AM126&lt;&gt;"",AL133+AM132,"")</f>
        <v/>
      </c>
      <c r="AN133" s="18" t="str">
        <f t="shared" ref="AN133" si="409">IF(AN126&lt;&gt;"",AM133+AN132,"")</f>
        <v/>
      </c>
      <c r="AO133" s="18" t="str">
        <f t="shared" ref="AO133" si="410">IF(AO126&lt;&gt;"",AN133+AO132,"")</f>
        <v/>
      </c>
      <c r="AP133" s="18" t="str">
        <f t="shared" ref="AP133" si="411">IF(AP126&lt;&gt;"",AO133+AP132,"")</f>
        <v/>
      </c>
      <c r="AQ133" s="18" t="str">
        <f t="shared" ref="AQ133" si="412">IF(AQ126&lt;&gt;"",AP133+AQ132,"")</f>
        <v/>
      </c>
      <c r="AR133" s="18" t="str">
        <f t="shared" ref="AR133" si="413">IF(AR126&lt;&gt;"",AQ133+AR132,"")</f>
        <v/>
      </c>
      <c r="AS133" s="18" t="str">
        <f t="shared" ref="AS133" si="414">IF(AS126&lt;&gt;"",AR133+AS132,"")</f>
        <v/>
      </c>
      <c r="AT133" s="18" t="str">
        <f t="shared" ref="AT133" si="415">IF(AT126&lt;&gt;"",AS133+AT132,"")</f>
        <v/>
      </c>
      <c r="AU133" s="18" t="str">
        <f t="shared" ref="AU133" si="416">IF(AU126&lt;&gt;"",AT133+AU132,"")</f>
        <v/>
      </c>
    </row>
    <row r="134" spans="1:47" x14ac:dyDescent="0.35">
      <c r="A134" s="1" t="s">
        <v>87</v>
      </c>
      <c r="B134" s="66"/>
    </row>
    <row r="135" spans="1:47" x14ac:dyDescent="0.35">
      <c r="A135" s="11" t="s">
        <v>4</v>
      </c>
      <c r="B135" s="64">
        <v>0.09</v>
      </c>
      <c r="C135" t="s">
        <v>6</v>
      </c>
      <c r="D135" t="s">
        <v>69</v>
      </c>
      <c r="F135" s="14" t="s">
        <v>47</v>
      </c>
      <c r="G135" s="15">
        <f>SUM(G132:AU132)</f>
        <v>-954336.29700681067</v>
      </c>
    </row>
    <row r="136" spans="1:47" x14ac:dyDescent="0.35">
      <c r="A136" s="11" t="s">
        <v>5</v>
      </c>
      <c r="B136" s="64">
        <v>1.1399999999999999</v>
      </c>
      <c r="C136" t="s">
        <v>7</v>
      </c>
      <c r="D136" t="s">
        <v>70</v>
      </c>
      <c r="F136" s="16" t="s">
        <v>50</v>
      </c>
      <c r="G136" s="16"/>
    </row>
    <row r="137" spans="1:47" x14ac:dyDescent="0.35">
      <c r="A137" s="11" t="s">
        <v>13</v>
      </c>
      <c r="B137" s="60">
        <v>7500</v>
      </c>
      <c r="C137" t="s">
        <v>15</v>
      </c>
      <c r="D137" t="s">
        <v>17</v>
      </c>
      <c r="F137" s="16" t="s">
        <v>48</v>
      </c>
      <c r="G137" s="17">
        <f>G130</f>
        <v>-635500</v>
      </c>
    </row>
    <row r="138" spans="1:47" x14ac:dyDescent="0.35">
      <c r="A138" s="11" t="s">
        <v>14</v>
      </c>
      <c r="B138" s="64">
        <v>0.16</v>
      </c>
      <c r="C138" t="s">
        <v>16</v>
      </c>
      <c r="D138" t="s">
        <v>38</v>
      </c>
      <c r="F138" s="13" t="s">
        <v>49</v>
      </c>
      <c r="G138" s="18">
        <f>G135-G137</f>
        <v>-318836.29700681067</v>
      </c>
    </row>
    <row r="139" spans="1:47" x14ac:dyDescent="0.35">
      <c r="A139" s="23" t="s">
        <v>23</v>
      </c>
      <c r="B139" s="64"/>
      <c r="C139" t="s">
        <v>16</v>
      </c>
      <c r="D139" s="6"/>
    </row>
    <row r="140" spans="1:47" x14ac:dyDescent="0.35">
      <c r="A140" s="23" t="s">
        <v>24</v>
      </c>
      <c r="B140" s="64"/>
      <c r="C140" t="s">
        <v>16</v>
      </c>
      <c r="D140" s="6"/>
    </row>
    <row r="141" spans="1:47" x14ac:dyDescent="0.35">
      <c r="A141" s="24" t="s">
        <v>25</v>
      </c>
      <c r="B141" s="65"/>
      <c r="C141" s="13" t="s">
        <v>16</v>
      </c>
      <c r="D141" s="25"/>
    </row>
    <row r="142" spans="1:47" ht="18.5" x14ac:dyDescent="0.45">
      <c r="A142" s="5"/>
    </row>
    <row r="143" spans="1:47" x14ac:dyDescent="0.35">
      <c r="A143" s="7" t="s">
        <v>96</v>
      </c>
      <c r="B143" s="6"/>
      <c r="C143" s="6"/>
      <c r="D143" s="6"/>
    </row>
    <row r="144" spans="1:47" x14ac:dyDescent="0.35">
      <c r="A144" s="6"/>
      <c r="B144" s="6"/>
      <c r="C144" s="6"/>
      <c r="D144" s="6"/>
    </row>
    <row r="145" spans="1:47" x14ac:dyDescent="0.35">
      <c r="A145" s="8" t="s">
        <v>36</v>
      </c>
      <c r="B145" s="8" t="s">
        <v>8</v>
      </c>
      <c r="C145" s="8" t="s">
        <v>9</v>
      </c>
      <c r="D145" s="8" t="s">
        <v>10</v>
      </c>
      <c r="F145" s="8"/>
      <c r="G145" s="9" t="s">
        <v>52</v>
      </c>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row>
    <row r="146" spans="1:47" x14ac:dyDescent="0.35">
      <c r="A146" s="1" t="s">
        <v>86</v>
      </c>
      <c r="F146" s="8" t="s">
        <v>51</v>
      </c>
      <c r="G146" s="9">
        <f t="shared" ref="G146:AU146" si="417">G126</f>
        <v>0</v>
      </c>
      <c r="H146" s="9">
        <f t="shared" si="417"/>
        <v>1</v>
      </c>
      <c r="I146" s="9">
        <f t="shared" si="417"/>
        <v>2</v>
      </c>
      <c r="J146" s="9">
        <f t="shared" si="417"/>
        <v>3</v>
      </c>
      <c r="K146" s="9">
        <f t="shared" si="417"/>
        <v>4</v>
      </c>
      <c r="L146" s="9">
        <f t="shared" si="417"/>
        <v>5</v>
      </c>
      <c r="M146" s="9">
        <f t="shared" si="417"/>
        <v>6</v>
      </c>
      <c r="N146" s="9">
        <f t="shared" si="417"/>
        <v>7</v>
      </c>
      <c r="O146" s="9">
        <f t="shared" si="417"/>
        <v>8</v>
      </c>
      <c r="P146" s="9">
        <f t="shared" si="417"/>
        <v>9</v>
      </c>
      <c r="Q146" s="9">
        <f t="shared" si="417"/>
        <v>10</v>
      </c>
      <c r="R146" s="9" t="str">
        <f t="shared" si="417"/>
        <v/>
      </c>
      <c r="S146" s="9" t="str">
        <f t="shared" si="417"/>
        <v/>
      </c>
      <c r="T146" s="9" t="str">
        <f t="shared" si="417"/>
        <v/>
      </c>
      <c r="U146" s="9" t="str">
        <f t="shared" si="417"/>
        <v/>
      </c>
      <c r="V146" s="9" t="str">
        <f t="shared" si="417"/>
        <v/>
      </c>
      <c r="W146" s="9" t="str">
        <f t="shared" si="417"/>
        <v/>
      </c>
      <c r="X146" s="9" t="str">
        <f t="shared" si="417"/>
        <v/>
      </c>
      <c r="Y146" s="9" t="str">
        <f t="shared" si="417"/>
        <v/>
      </c>
      <c r="Z146" s="9" t="str">
        <f t="shared" si="417"/>
        <v/>
      </c>
      <c r="AA146" s="9" t="str">
        <f t="shared" si="417"/>
        <v/>
      </c>
      <c r="AB146" s="9" t="str">
        <f t="shared" si="417"/>
        <v/>
      </c>
      <c r="AC146" s="9" t="str">
        <f t="shared" si="417"/>
        <v/>
      </c>
      <c r="AD146" s="9" t="str">
        <f t="shared" si="417"/>
        <v/>
      </c>
      <c r="AE146" s="9" t="str">
        <f t="shared" si="417"/>
        <v/>
      </c>
      <c r="AF146" s="9" t="str">
        <f t="shared" si="417"/>
        <v/>
      </c>
      <c r="AG146" s="9" t="str">
        <f t="shared" si="417"/>
        <v/>
      </c>
      <c r="AH146" s="9" t="str">
        <f t="shared" si="417"/>
        <v/>
      </c>
      <c r="AI146" s="9" t="str">
        <f t="shared" si="417"/>
        <v/>
      </c>
      <c r="AJ146" s="9" t="str">
        <f t="shared" si="417"/>
        <v/>
      </c>
      <c r="AK146" s="9" t="str">
        <f t="shared" si="417"/>
        <v/>
      </c>
      <c r="AL146" s="9" t="str">
        <f t="shared" si="417"/>
        <v/>
      </c>
      <c r="AM146" s="9" t="str">
        <f t="shared" si="417"/>
        <v/>
      </c>
      <c r="AN146" s="9" t="str">
        <f t="shared" si="417"/>
        <v/>
      </c>
      <c r="AO146" s="9" t="str">
        <f t="shared" si="417"/>
        <v/>
      </c>
      <c r="AP146" s="9" t="str">
        <f t="shared" si="417"/>
        <v/>
      </c>
      <c r="AQ146" s="9" t="str">
        <f t="shared" si="417"/>
        <v/>
      </c>
      <c r="AR146" s="9" t="str">
        <f t="shared" si="417"/>
        <v/>
      </c>
      <c r="AS146" s="9" t="str">
        <f t="shared" si="417"/>
        <v/>
      </c>
      <c r="AT146" s="9" t="str">
        <f t="shared" si="417"/>
        <v/>
      </c>
      <c r="AU146" s="9" t="str">
        <f t="shared" si="417"/>
        <v/>
      </c>
    </row>
    <row r="147" spans="1:47" x14ac:dyDescent="0.35">
      <c r="A147" s="11" t="s">
        <v>1</v>
      </c>
      <c r="B147" s="60">
        <v>235000</v>
      </c>
      <c r="C147" t="s">
        <v>2</v>
      </c>
      <c r="F147" t="s">
        <v>28</v>
      </c>
      <c r="G147" s="2">
        <f>-SUM(B147,B149,B151:B153)</f>
        <v>-235000</v>
      </c>
      <c r="H147" t="str">
        <f>IF(COLUMN()-7=Comparison!$B$7,-($B147*$B148+$B149*$B150),"")</f>
        <v/>
      </c>
      <c r="I147" t="str">
        <f>IF(COLUMN()-7=Comparison!$B$7,-($B147*$B148+$B149*$B150),"")</f>
        <v/>
      </c>
      <c r="J147" t="str">
        <f>IF(COLUMN()-7=Comparison!$B$7,-($B147*$B148+$B149*$B150),"")</f>
        <v/>
      </c>
      <c r="K147" t="str">
        <f>IF(COLUMN()-7=Comparison!$B$7,-($B147*$B148+$B149*$B150),"")</f>
        <v/>
      </c>
      <c r="L147" t="str">
        <f>IF(COLUMN()-7=Comparison!$B$7,-($B147*$B148+$B149*$B150),"")</f>
        <v/>
      </c>
      <c r="M147" t="str">
        <f>IF(COLUMN()-7=Comparison!$B$7,-($B147*$B148+$B149*$B150),"")</f>
        <v/>
      </c>
      <c r="N147" t="str">
        <f>IF(COLUMN()-7=Comparison!$B$7,-($B147*$B148+$B149*$B150),"")</f>
        <v/>
      </c>
      <c r="O147" t="str">
        <f>IF(COLUMN()-7=Comparison!$B$7,-($B147*$B148+$B149*$B150),"")</f>
        <v/>
      </c>
      <c r="P147" t="str">
        <f>IF(COLUMN()-7=Comparison!$B$7,-($B147*$B148+$B149*$B150),"")</f>
        <v/>
      </c>
      <c r="Q147">
        <f>IF(COLUMN()-7=Comparison!$B$7,-($B147*$B148+$B149*$B150),"")</f>
        <v>0</v>
      </c>
      <c r="R147" t="str">
        <f>IF(COLUMN()-7=Comparison!$B$7,-($B147*$B148+$B149*$B150),"")</f>
        <v/>
      </c>
      <c r="S147" t="str">
        <f>IF(COLUMN()-7=Comparison!$B$7,-($B147*$B148+$B149*$B150),"")</f>
        <v/>
      </c>
      <c r="T147" t="str">
        <f>IF(COLUMN()-7=Comparison!$B$7,-($B147*$B148+$B149*$B150),"")</f>
        <v/>
      </c>
      <c r="U147" t="str">
        <f>IF(COLUMN()-7=Comparison!$B$7,-($B147*$B148+$B149*$B150),"")</f>
        <v/>
      </c>
      <c r="V147" t="str">
        <f>IF(COLUMN()-7=Comparison!$B$7,-($B147*$B148+$B149*$B150),"")</f>
        <v/>
      </c>
      <c r="W147" t="str">
        <f>IF(COLUMN()-7=Comparison!$B$7,-($B147*$B148+$B149*$B150),"")</f>
        <v/>
      </c>
      <c r="X147" t="str">
        <f>IF(COLUMN()-7=Comparison!$B$7,-($B147*$B148+$B149*$B150),"")</f>
        <v/>
      </c>
      <c r="Y147" t="str">
        <f>IF(COLUMN()-7=Comparison!$B$7,-($B147*$B148+$B149*$B150),"")</f>
        <v/>
      </c>
      <c r="Z147" t="str">
        <f>IF(COLUMN()-7=Comparison!$B$7,-($B147*$B148+$B149*$B150),"")</f>
        <v/>
      </c>
      <c r="AA147" t="str">
        <f>IF(COLUMN()-7=Comparison!$B$7,-($B147*$B148+$B149*$B150),"")</f>
        <v/>
      </c>
      <c r="AB147" t="str">
        <f>IF(COLUMN()-7=Comparison!$B$7,-($B147*$B148+$B149*$B150),"")</f>
        <v/>
      </c>
      <c r="AC147" t="str">
        <f>IF(COLUMN()-7=Comparison!$B$7,-($B147*$B148+$B149*$B150),"")</f>
        <v/>
      </c>
      <c r="AD147" t="str">
        <f>IF(COLUMN()-7=Comparison!$B$7,-($B147*$B148+$B149*$B150),"")</f>
        <v/>
      </c>
      <c r="AE147" t="str">
        <f>IF(COLUMN()-7=Comparison!$B$7,-($B147*$B148+$B149*$B150),"")</f>
        <v/>
      </c>
      <c r="AF147" t="str">
        <f>IF(COLUMN()-7=Comparison!$B$7,-($B147*$B148+$B149*$B150),"")</f>
        <v/>
      </c>
      <c r="AG147" t="str">
        <f>IF(COLUMN()-7=Comparison!$B$7,-($B147*$B148+$B149*$B150),"")</f>
        <v/>
      </c>
      <c r="AH147" t="str">
        <f>IF(COLUMN()-7=Comparison!$B$7,-($B147*$B148+$B149*$B150),"")</f>
        <v/>
      </c>
      <c r="AI147" t="str">
        <f>IF(COLUMN()-7=Comparison!$B$7,-($B147*$B148+$B149*$B150),"")</f>
        <v/>
      </c>
      <c r="AJ147" t="str">
        <f>IF(COLUMN()-7=Comparison!$B$7,-($B147*$B148+$B149*$B150),"")</f>
        <v/>
      </c>
      <c r="AK147" t="str">
        <f>IF(COLUMN()-7=Comparison!$B$7,-($B147*$B148+$B149*$B150),"")</f>
        <v/>
      </c>
      <c r="AL147" t="str">
        <f>IF(COLUMN()-7=Comparison!$B$7,-($B147*$B148+$B149*$B150),"")</f>
        <v/>
      </c>
      <c r="AM147" t="str">
        <f>IF(COLUMN()-7=Comparison!$B$7,-($B147*$B148+$B149*$B150),"")</f>
        <v/>
      </c>
      <c r="AN147" t="str">
        <f>IF(COLUMN()-7=Comparison!$B$7,-($B147*$B148+$B149*$B150),"")</f>
        <v/>
      </c>
      <c r="AO147" t="str">
        <f>IF(COLUMN()-7=Comparison!$B$7,-($B147*$B148+$B149*$B150),"")</f>
        <v/>
      </c>
      <c r="AP147" t="str">
        <f>IF(COLUMN()-7=Comparison!$B$7,-($B147*$B148+$B149*$B150),"")</f>
        <v/>
      </c>
      <c r="AQ147" t="str">
        <f>IF(COLUMN()-7=Comparison!$B$7,-($B147*$B148+$B149*$B150),"")</f>
        <v/>
      </c>
      <c r="AR147" t="str">
        <f>IF(COLUMN()-7=Comparison!$B$7,-($B147*$B148+$B149*$B150),"")</f>
        <v/>
      </c>
      <c r="AS147" t="str">
        <f>IF(COLUMN()-7=Comparison!$B$7,-($B147*$B148+$B149*$B150),"")</f>
        <v/>
      </c>
      <c r="AT147" t="str">
        <f>IF(COLUMN()-7=Comparison!$B$7,-($B147*$B148+$B149*$B150),"")</f>
        <v/>
      </c>
      <c r="AU147" t="str">
        <f>IF(COLUMN()-7=Comparison!$B$7,-($B147*$B148+$B149*$B150),"")</f>
        <v/>
      </c>
    </row>
    <row r="148" spans="1:47" x14ac:dyDescent="0.35">
      <c r="A148" s="11" t="s">
        <v>26</v>
      </c>
      <c r="B148" s="63">
        <v>0</v>
      </c>
      <c r="C148" t="s">
        <v>18</v>
      </c>
      <c r="F148" t="s">
        <v>29</v>
      </c>
      <c r="G148" s="2"/>
      <c r="H148" s="2">
        <f>IF(H146&lt;&gt;"",-((SUM($B158:$B161)+$B155*$B156)*Comparison!$B$8+$B157)*((1+Comparison!$B$10)^H146),"")</f>
        <v>-67861.582799999989</v>
      </c>
      <c r="I148" s="2">
        <f>IF(I146&lt;&gt;"",-((SUM($B158:$B161)+$B155*$B156)*Comparison!$B$8+$B157)*((1+Comparison!$B$10)^I146),"")</f>
        <v>-68675.921793599991</v>
      </c>
      <c r="J148" s="2">
        <f>IF(J146&lt;&gt;"",-((SUM($B158:$B161)+$B155*$B156)*Comparison!$B$8+$B157)*((1+Comparison!$B$10)^J146),"")</f>
        <v>-69500.032855123194</v>
      </c>
      <c r="K148" s="2">
        <f>IF(K146&lt;&gt;"",-((SUM($B158:$B161)+$B155*$B156)*Comparison!$B$8+$B157)*((1+Comparison!$B$10)^K146),"")</f>
        <v>-70334.033249384665</v>
      </c>
      <c r="L148" s="2">
        <f>IF(L146&lt;&gt;"",-((SUM($B158:$B161)+$B155*$B156)*Comparison!$B$8+$B157)*((1+Comparison!$B$10)^L146),"")</f>
        <v>-71178.041648377286</v>
      </c>
      <c r="M148" s="2">
        <f>IF(M146&lt;&gt;"",-((SUM($B158:$B161)+$B155*$B156)*Comparison!$B$8+$B157)*((1+Comparison!$B$10)^M146),"")</f>
        <v>-72032.178148157807</v>
      </c>
      <c r="N148" s="2">
        <f>IF(N146&lt;&gt;"",-((SUM($B158:$B161)+$B155*$B156)*Comparison!$B$8+$B157)*((1+Comparison!$B$10)^N146),"")</f>
        <v>-72896.564285935718</v>
      </c>
      <c r="O148" s="2">
        <f>IF(O146&lt;&gt;"",-((SUM($B158:$B161)+$B155*$B156)*Comparison!$B$8+$B157)*((1+Comparison!$B$10)^O146),"")</f>
        <v>-73771.323057366943</v>
      </c>
      <c r="P148" s="2">
        <f>IF(P146&lt;&gt;"",-((SUM($B158:$B161)+$B155*$B156)*Comparison!$B$8+$B157)*((1+Comparison!$B$10)^P146),"")</f>
        <v>-74656.578934055331</v>
      </c>
      <c r="Q148" s="2">
        <f>IF(Q146&lt;&gt;"",-((SUM($B158:$B161)+$B155*$B156)*Comparison!$B$8+$B157)*((1+Comparison!$B$10)^Q146),"")</f>
        <v>-75552.457881263996</v>
      </c>
      <c r="R148" s="2" t="str">
        <f>IF(R146&lt;&gt;"",-((SUM($B158:$B161)+$B155*$B156)*Comparison!$B$8+$B157)*((1+Comparison!$B$10)^R146),"")</f>
        <v/>
      </c>
      <c r="S148" s="2" t="str">
        <f>IF(S146&lt;&gt;"",-((SUM($B158:$B161)+$B155*$B156)*Comparison!$B$8+$B157)*((1+Comparison!$B$10)^S146),"")</f>
        <v/>
      </c>
      <c r="T148" s="2" t="str">
        <f>IF(T146&lt;&gt;"",-((SUM($B158:$B161)+$B155*$B156)*Comparison!$B$8+$B157)*((1+Comparison!$B$10)^T146),"")</f>
        <v/>
      </c>
      <c r="U148" s="2" t="str">
        <f>IF(U146&lt;&gt;"",-((SUM($B158:$B161)+$B155*$B156)*Comparison!$B$8+$B157)*((1+Comparison!$B$10)^U146),"")</f>
        <v/>
      </c>
      <c r="V148" s="2" t="str">
        <f>IF(V146&lt;&gt;"",-((SUM($B158:$B161)+$B155*$B156)*Comparison!$B$8+$B157)*((1+Comparison!$B$10)^V146),"")</f>
        <v/>
      </c>
      <c r="W148" s="2" t="str">
        <f>IF(W146&lt;&gt;"",-((SUM($B158:$B161)+$B155*$B156)*Comparison!$B$8+$B157)*((1+Comparison!$B$10)^W146),"")</f>
        <v/>
      </c>
      <c r="X148" s="2" t="str">
        <f>IF(X146&lt;&gt;"",-((SUM($B158:$B161)+$B155*$B156)*Comparison!$B$8+$B157)*((1+Comparison!$B$10)^X146),"")</f>
        <v/>
      </c>
      <c r="Y148" s="2" t="str">
        <f>IF(Y146&lt;&gt;"",-((SUM($B158:$B161)+$B155*$B156)*Comparison!$B$8+$B157)*((1+Comparison!$B$10)^Y146),"")</f>
        <v/>
      </c>
      <c r="Z148" s="2" t="str">
        <f>IF(Z146&lt;&gt;"",-((SUM($B158:$B161)+$B155*$B156)*Comparison!$B$8+$B157)*((1+Comparison!$B$10)^Z146),"")</f>
        <v/>
      </c>
      <c r="AA148" s="2" t="str">
        <f>IF(AA146&lt;&gt;"",-((SUM($B158:$B161)+$B155*$B156)*Comparison!$B$8+$B157)*((1+Comparison!$B$10)^AA146),"")</f>
        <v/>
      </c>
      <c r="AB148" s="2" t="str">
        <f>IF(AB146&lt;&gt;"",-((SUM($B158:$B161)+$B155*$B156)*Comparison!$B$8+$B157)*((1+Comparison!$B$10)^AB146),"")</f>
        <v/>
      </c>
      <c r="AC148" s="2" t="str">
        <f>IF(AC146&lt;&gt;"",-((SUM($B158:$B161)+$B155*$B156)*Comparison!$B$8+$B157)*((1+Comparison!$B$10)^AC146),"")</f>
        <v/>
      </c>
      <c r="AD148" s="2" t="str">
        <f>IF(AD146&lt;&gt;"",-((SUM($B158:$B161)+$B155*$B156)*Comparison!$B$8+$B157)*((1+Comparison!$B$10)^AD146),"")</f>
        <v/>
      </c>
      <c r="AE148" s="2" t="str">
        <f>IF(AE146&lt;&gt;"",-((SUM($B158:$B161)+$B155*$B156)*Comparison!$B$8+$B157)*((1+Comparison!$B$10)^AE146),"")</f>
        <v/>
      </c>
      <c r="AF148" s="2" t="str">
        <f>IF(AF146&lt;&gt;"",-((SUM($B158:$B161)+$B155*$B156)*Comparison!$B$8+$B157)*((1+Comparison!$B$10)^AF146),"")</f>
        <v/>
      </c>
      <c r="AG148" s="2" t="str">
        <f>IF(AG146&lt;&gt;"",-((SUM($B158:$B161)+$B155*$B156)*Comparison!$B$8+$B157)*((1+Comparison!$B$10)^AG146),"")</f>
        <v/>
      </c>
      <c r="AH148" s="2" t="str">
        <f>IF(AH146&lt;&gt;"",-((SUM($B158:$B161)+$B155*$B156)*Comparison!$B$8+$B157)*((1+Comparison!$B$10)^AH146),"")</f>
        <v/>
      </c>
      <c r="AI148" s="2" t="str">
        <f>IF(AI146&lt;&gt;"",-((SUM($B158:$B161)+$B155*$B156)*Comparison!$B$8+$B157)*((1+Comparison!$B$10)^AI146),"")</f>
        <v/>
      </c>
      <c r="AJ148" s="2" t="str">
        <f>IF(AJ146&lt;&gt;"",-((SUM($B158:$B161)+$B155*$B156)*Comparison!$B$8+$B157)*((1+Comparison!$B$10)^AJ146),"")</f>
        <v/>
      </c>
      <c r="AK148" s="2" t="str">
        <f>IF(AK146&lt;&gt;"",-((SUM($B158:$B161)+$B155*$B156)*Comparison!$B$8+$B157)*((1+Comparison!$B$10)^AK146),"")</f>
        <v/>
      </c>
      <c r="AL148" s="2" t="str">
        <f>IF(AL146&lt;&gt;"",-((SUM($B158:$B161)+$B155*$B156)*Comparison!$B$8+$B157)*((1+Comparison!$B$10)^AL146),"")</f>
        <v/>
      </c>
      <c r="AM148" s="2" t="str">
        <f>IF(AM146&lt;&gt;"",-((SUM($B158:$B161)+$B155*$B156)*Comparison!$B$8+$B157)*((1+Comparison!$B$10)^AM146),"")</f>
        <v/>
      </c>
      <c r="AN148" s="2" t="str">
        <f>IF(AN146&lt;&gt;"",-((SUM($B158:$B161)+$B155*$B156)*Comparison!$B$8+$B157)*((1+Comparison!$B$10)^AN146),"")</f>
        <v/>
      </c>
      <c r="AO148" s="2" t="str">
        <f>IF(AO146&lt;&gt;"",-((SUM($B158:$B161)+$B155*$B156)*Comparison!$B$8+$B157)*((1+Comparison!$B$10)^AO146),"")</f>
        <v/>
      </c>
      <c r="AP148" s="2" t="str">
        <f>IF(AP146&lt;&gt;"",-((SUM($B158:$B161)+$B155*$B156)*Comparison!$B$8+$B157)*((1+Comparison!$B$10)^AP146),"")</f>
        <v/>
      </c>
      <c r="AQ148" s="2" t="str">
        <f>IF(AQ146&lt;&gt;"",-((SUM($B158:$B161)+$B155*$B156)*Comparison!$B$8+$B157)*((1+Comparison!$B$10)^AQ146),"")</f>
        <v/>
      </c>
      <c r="AR148" s="2" t="str">
        <f>IF(AR146&lt;&gt;"",-((SUM($B158:$B161)+$B155*$B156)*Comparison!$B$8+$B157)*((1+Comparison!$B$10)^AR146),"")</f>
        <v/>
      </c>
      <c r="AS148" s="2" t="str">
        <f>IF(AS146&lt;&gt;"",-((SUM($B158:$B161)+$B155*$B156)*Comparison!$B$8+$B157)*((1+Comparison!$B$10)^AS146),"")</f>
        <v/>
      </c>
      <c r="AT148" s="2" t="str">
        <f>IF(AT146&lt;&gt;"",-((SUM($B158:$B161)+$B155*$B156)*Comparison!$B$8+$B157)*((1+Comparison!$B$10)^AT146),"")</f>
        <v/>
      </c>
      <c r="AU148" s="2" t="str">
        <f>IF(AU146&lt;&gt;"",-((SUM($B158:$B161)+$B155*$B156)*Comparison!$B$8+$B157)*((1+Comparison!$B$10)^AU146),"")</f>
        <v/>
      </c>
    </row>
    <row r="149" spans="1:47" x14ac:dyDescent="0.35">
      <c r="A149" s="11" t="s">
        <v>19</v>
      </c>
      <c r="B149" s="60">
        <v>0</v>
      </c>
      <c r="C149" t="s">
        <v>2</v>
      </c>
      <c r="F149" t="s">
        <v>35</v>
      </c>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row>
    <row r="150" spans="1:47" x14ac:dyDescent="0.35">
      <c r="A150" s="11" t="s">
        <v>27</v>
      </c>
      <c r="B150" s="63">
        <v>0</v>
      </c>
      <c r="C150" t="s">
        <v>18</v>
      </c>
      <c r="F150" s="1" t="s">
        <v>30</v>
      </c>
      <c r="G150" s="4">
        <f>IF(G146&lt;&gt;"",SUM(G147:G149),"")</f>
        <v>-235000</v>
      </c>
      <c r="H150" s="4">
        <f t="shared" ref="H150:AU150" si="418">IF(H146&lt;&gt;"",SUM(H147:H149),"")</f>
        <v>-67861.582799999989</v>
      </c>
      <c r="I150" s="4">
        <f t="shared" si="418"/>
        <v>-68675.921793599991</v>
      </c>
      <c r="J150" s="4">
        <f t="shared" si="418"/>
        <v>-69500.032855123194</v>
      </c>
      <c r="K150" s="4">
        <f t="shared" si="418"/>
        <v>-70334.033249384665</v>
      </c>
      <c r="L150" s="4">
        <f t="shared" si="418"/>
        <v>-71178.041648377286</v>
      </c>
      <c r="M150" s="4">
        <f t="shared" si="418"/>
        <v>-72032.178148157807</v>
      </c>
      <c r="N150" s="4">
        <f t="shared" si="418"/>
        <v>-72896.564285935718</v>
      </c>
      <c r="O150" s="4">
        <f t="shared" si="418"/>
        <v>-73771.323057366943</v>
      </c>
      <c r="P150" s="4">
        <f t="shared" si="418"/>
        <v>-74656.578934055331</v>
      </c>
      <c r="Q150" s="4">
        <f t="shared" si="418"/>
        <v>-75552.457881263996</v>
      </c>
      <c r="R150" s="4" t="str">
        <f t="shared" si="418"/>
        <v/>
      </c>
      <c r="S150" s="4" t="str">
        <f t="shared" si="418"/>
        <v/>
      </c>
      <c r="T150" s="4" t="str">
        <f t="shared" si="418"/>
        <v/>
      </c>
      <c r="U150" s="4" t="str">
        <f t="shared" si="418"/>
        <v/>
      </c>
      <c r="V150" s="4" t="str">
        <f t="shared" si="418"/>
        <v/>
      </c>
      <c r="W150" s="4" t="str">
        <f t="shared" si="418"/>
        <v/>
      </c>
      <c r="X150" s="4" t="str">
        <f t="shared" si="418"/>
        <v/>
      </c>
      <c r="Y150" s="4" t="str">
        <f t="shared" si="418"/>
        <v/>
      </c>
      <c r="Z150" s="4" t="str">
        <f t="shared" si="418"/>
        <v/>
      </c>
      <c r="AA150" s="4" t="str">
        <f t="shared" si="418"/>
        <v/>
      </c>
      <c r="AB150" s="4" t="str">
        <f t="shared" si="418"/>
        <v/>
      </c>
      <c r="AC150" s="4" t="str">
        <f t="shared" si="418"/>
        <v/>
      </c>
      <c r="AD150" s="4" t="str">
        <f t="shared" si="418"/>
        <v/>
      </c>
      <c r="AE150" s="4" t="str">
        <f t="shared" si="418"/>
        <v/>
      </c>
      <c r="AF150" s="4" t="str">
        <f t="shared" si="418"/>
        <v/>
      </c>
      <c r="AG150" s="4" t="str">
        <f t="shared" si="418"/>
        <v/>
      </c>
      <c r="AH150" s="4" t="str">
        <f t="shared" si="418"/>
        <v/>
      </c>
      <c r="AI150" s="4" t="str">
        <f t="shared" si="418"/>
        <v/>
      </c>
      <c r="AJ150" s="4" t="str">
        <f t="shared" si="418"/>
        <v/>
      </c>
      <c r="AK150" s="4" t="str">
        <f t="shared" si="418"/>
        <v/>
      </c>
      <c r="AL150" s="4" t="str">
        <f t="shared" si="418"/>
        <v/>
      </c>
      <c r="AM150" s="4" t="str">
        <f t="shared" si="418"/>
        <v/>
      </c>
      <c r="AN150" s="4" t="str">
        <f t="shared" si="418"/>
        <v/>
      </c>
      <c r="AO150" s="4" t="str">
        <f t="shared" si="418"/>
        <v/>
      </c>
      <c r="AP150" s="4" t="str">
        <f t="shared" si="418"/>
        <v/>
      </c>
      <c r="AQ150" s="4" t="str">
        <f t="shared" si="418"/>
        <v/>
      </c>
      <c r="AR150" s="4" t="str">
        <f t="shared" si="418"/>
        <v/>
      </c>
      <c r="AS150" s="4" t="str">
        <f t="shared" si="418"/>
        <v/>
      </c>
      <c r="AT150" s="4" t="str">
        <f t="shared" si="418"/>
        <v/>
      </c>
      <c r="AU150" s="4" t="str">
        <f t="shared" si="418"/>
        <v/>
      </c>
    </row>
    <row r="151" spans="1:47" x14ac:dyDescent="0.35">
      <c r="A151" s="23" t="s">
        <v>20</v>
      </c>
      <c r="B151" s="60"/>
      <c r="C151" t="s">
        <v>2</v>
      </c>
      <c r="D151" s="6"/>
      <c r="F151" t="s">
        <v>32</v>
      </c>
      <c r="G151" s="2">
        <f>IF(G146&lt;&gt;"",G150,"")</f>
        <v>-235000</v>
      </c>
      <c r="H151" s="2">
        <f t="shared" ref="H151" si="419">IF(H146&lt;&gt;"",G151+H150,"")</f>
        <v>-302861.58279999997</v>
      </c>
      <c r="I151" s="2">
        <f t="shared" ref="I151" si="420">IF(I146&lt;&gt;"",H151+I150,"")</f>
        <v>-371537.50459359994</v>
      </c>
      <c r="J151" s="2">
        <f t="shared" ref="J151" si="421">IF(J146&lt;&gt;"",I151+J150,"")</f>
        <v>-441037.5374487231</v>
      </c>
      <c r="K151" s="2">
        <f t="shared" ref="K151" si="422">IF(K146&lt;&gt;"",J151+K150,"")</f>
        <v>-511371.57069810777</v>
      </c>
      <c r="L151" s="2">
        <f t="shared" ref="L151" si="423">IF(L146&lt;&gt;"",K151+L150,"")</f>
        <v>-582549.61234648502</v>
      </c>
      <c r="M151" s="2">
        <f t="shared" ref="M151" si="424">IF(M146&lt;&gt;"",L151+M150,"")</f>
        <v>-654581.7904946428</v>
      </c>
      <c r="N151" s="2">
        <f t="shared" ref="N151" si="425">IF(N146&lt;&gt;"",M151+N150,"")</f>
        <v>-727478.35478057852</v>
      </c>
      <c r="O151" s="2">
        <f t="shared" ref="O151" si="426">IF(O146&lt;&gt;"",N151+O150,"")</f>
        <v>-801249.67783794552</v>
      </c>
      <c r="P151" s="2">
        <f t="shared" ref="P151" si="427">IF(P146&lt;&gt;"",O151+P150,"")</f>
        <v>-875906.25677200081</v>
      </c>
      <c r="Q151" s="2">
        <f t="shared" ref="Q151" si="428">IF(Q146&lt;&gt;"",P151+Q150,"")</f>
        <v>-951458.71465326485</v>
      </c>
      <c r="R151" s="2" t="str">
        <f t="shared" ref="R151" si="429">IF(R146&lt;&gt;"",Q151+R150,"")</f>
        <v/>
      </c>
      <c r="S151" s="2" t="str">
        <f t="shared" ref="S151" si="430">IF(S146&lt;&gt;"",R151+S150,"")</f>
        <v/>
      </c>
      <c r="T151" s="2" t="str">
        <f t="shared" ref="T151" si="431">IF(T146&lt;&gt;"",S151+T150,"")</f>
        <v/>
      </c>
      <c r="U151" s="2" t="str">
        <f t="shared" ref="U151" si="432">IF(U146&lt;&gt;"",T151+U150,"")</f>
        <v/>
      </c>
      <c r="V151" s="2" t="str">
        <f t="shared" ref="V151" si="433">IF(V146&lt;&gt;"",U151+V150,"")</f>
        <v/>
      </c>
      <c r="W151" s="2" t="str">
        <f t="shared" ref="W151" si="434">IF(W146&lt;&gt;"",V151+W150,"")</f>
        <v/>
      </c>
      <c r="X151" s="2" t="str">
        <f t="shared" ref="X151" si="435">IF(X146&lt;&gt;"",W151+X150,"")</f>
        <v/>
      </c>
      <c r="Y151" s="2" t="str">
        <f t="shared" ref="Y151" si="436">IF(Y146&lt;&gt;"",X151+Y150,"")</f>
        <v/>
      </c>
      <c r="Z151" s="2" t="str">
        <f t="shared" ref="Z151" si="437">IF(Z146&lt;&gt;"",Y151+Z150,"")</f>
        <v/>
      </c>
      <c r="AA151" s="2" t="str">
        <f t="shared" ref="AA151" si="438">IF(AA146&lt;&gt;"",Z151+AA150,"")</f>
        <v/>
      </c>
      <c r="AB151" s="2" t="str">
        <f t="shared" ref="AB151" si="439">IF(AB146&lt;&gt;"",AA151+AB150,"")</f>
        <v/>
      </c>
      <c r="AC151" s="2" t="str">
        <f t="shared" ref="AC151" si="440">IF(AC146&lt;&gt;"",AB151+AC150,"")</f>
        <v/>
      </c>
      <c r="AD151" s="2" t="str">
        <f t="shared" ref="AD151" si="441">IF(AD146&lt;&gt;"",AC151+AD150,"")</f>
        <v/>
      </c>
      <c r="AE151" s="2" t="str">
        <f t="shared" ref="AE151" si="442">IF(AE146&lt;&gt;"",AD151+AE150,"")</f>
        <v/>
      </c>
      <c r="AF151" s="2" t="str">
        <f t="shared" ref="AF151" si="443">IF(AF146&lt;&gt;"",AE151+AF150,"")</f>
        <v/>
      </c>
      <c r="AG151" s="2" t="str">
        <f t="shared" ref="AG151" si="444">IF(AG146&lt;&gt;"",AF151+AG150,"")</f>
        <v/>
      </c>
      <c r="AH151" s="2" t="str">
        <f t="shared" ref="AH151" si="445">IF(AH146&lt;&gt;"",AG151+AH150,"")</f>
        <v/>
      </c>
      <c r="AI151" s="2" t="str">
        <f t="shared" ref="AI151" si="446">IF(AI146&lt;&gt;"",AH151+AI150,"")</f>
        <v/>
      </c>
      <c r="AJ151" s="2" t="str">
        <f t="shared" ref="AJ151" si="447">IF(AJ146&lt;&gt;"",AI151+AJ150,"")</f>
        <v/>
      </c>
      <c r="AK151" s="2" t="str">
        <f t="shared" ref="AK151" si="448">IF(AK146&lt;&gt;"",AJ151+AK150,"")</f>
        <v/>
      </c>
      <c r="AL151" s="2" t="str">
        <f t="shared" ref="AL151" si="449">IF(AL146&lt;&gt;"",AK151+AL150,"")</f>
        <v/>
      </c>
      <c r="AM151" s="2" t="str">
        <f t="shared" ref="AM151" si="450">IF(AM146&lt;&gt;"",AL151+AM150,"")</f>
        <v/>
      </c>
      <c r="AN151" s="2" t="str">
        <f t="shared" ref="AN151" si="451">IF(AN146&lt;&gt;"",AM151+AN150,"")</f>
        <v/>
      </c>
      <c r="AO151" s="2" t="str">
        <f t="shared" ref="AO151" si="452">IF(AO146&lt;&gt;"",AN151+AO150,"")</f>
        <v/>
      </c>
      <c r="AP151" s="2" t="str">
        <f t="shared" ref="AP151" si="453">IF(AP146&lt;&gt;"",AO151+AP150,"")</f>
        <v/>
      </c>
      <c r="AQ151" s="2" t="str">
        <f t="shared" ref="AQ151" si="454">IF(AQ146&lt;&gt;"",AP151+AQ150,"")</f>
        <v/>
      </c>
      <c r="AR151" s="2" t="str">
        <f t="shared" ref="AR151" si="455">IF(AR146&lt;&gt;"",AQ151+AR150,"")</f>
        <v/>
      </c>
      <c r="AS151" s="2" t="str">
        <f t="shared" ref="AS151" si="456">IF(AS146&lt;&gt;"",AR151+AS150,"")</f>
        <v/>
      </c>
      <c r="AT151" s="2" t="str">
        <f t="shared" ref="AT151" si="457">IF(AT146&lt;&gt;"",AS151+AT150,"")</f>
        <v/>
      </c>
      <c r="AU151" s="2" t="str">
        <f t="shared" ref="AU151" si="458">IF(AU146&lt;&gt;"",AT151+AU150,"")</f>
        <v/>
      </c>
    </row>
    <row r="152" spans="1:47" x14ac:dyDescent="0.35">
      <c r="A152" s="23" t="s">
        <v>21</v>
      </c>
      <c r="B152" s="60"/>
      <c r="C152" t="s">
        <v>2</v>
      </c>
      <c r="D152" s="6"/>
      <c r="F152" s="19" t="s">
        <v>31</v>
      </c>
      <c r="G152" s="20">
        <f>IF(G146&lt;&gt;"",G150,"")</f>
        <v>-235000</v>
      </c>
      <c r="H152" s="20">
        <f>IF(H146&lt;&gt;"",H150/((1+Comparison!$B$9)^(H146-0.5)),"")</f>
        <v>-67028.893807046727</v>
      </c>
      <c r="I152" s="20">
        <f>IF(I146&lt;&gt;"",I150/((1+Comparison!$B$9)^(I146-0.5)),"")</f>
        <v>-66178.77125144517</v>
      </c>
      <c r="J152" s="20">
        <f>IF(J146&lt;&gt;"",J150/((1+Comparison!$B$9)^(J146-0.5)),"")</f>
        <v>-65339.430738012205</v>
      </c>
      <c r="K152" s="20">
        <f>IF(K146&lt;&gt;"",K150/((1+Comparison!$B$9)^(K146-0.5)),"")</f>
        <v>-64510.735518895948</v>
      </c>
      <c r="L152" s="20">
        <f>IF(L146&lt;&gt;"",L150/((1+Comparison!$B$9)^(L146-0.5)),"")</f>
        <v>-63692.550580607523</v>
      </c>
      <c r="M152" s="20">
        <f>IF(M146&lt;&gt;"",M150/((1+Comparison!$B$9)^(M146-0.5)),"")</f>
        <v>-62884.742622024212</v>
      </c>
      <c r="N152" s="20">
        <f>IF(N146&lt;&gt;"",N150/((1+Comparison!$B$9)^(N146-0.5)),"")</f>
        <v>-62087.180032671728</v>
      </c>
      <c r="O152" s="20">
        <f>IF(O146&lt;&gt;"",O150/((1+Comparison!$B$9)^(O146-0.5)),"")</f>
        <v>-61299.73287128174</v>
      </c>
      <c r="P152" s="20">
        <f>IF(P146&lt;&gt;"",P150/((1+Comparison!$B$9)^(P146-0.5)),"")</f>
        <v>-60522.272844621584</v>
      </c>
      <c r="Q152" s="20">
        <f>IF(Q146&lt;&gt;"",Q150/((1+Comparison!$B$9)^(Q146-0.5)),"")</f>
        <v>-59754.673286592239</v>
      </c>
      <c r="R152" s="20" t="str">
        <f>IF(R146&lt;&gt;"",R150/((1+Comparison!$B$9)^(R146-0.5)),"")</f>
        <v/>
      </c>
      <c r="S152" s="20" t="str">
        <f>IF(S146&lt;&gt;"",S150/((1+Comparison!$B$9)^(S146-0.5)),"")</f>
        <v/>
      </c>
      <c r="T152" s="20" t="str">
        <f>IF(T146&lt;&gt;"",T150/((1+Comparison!$B$9)^(T146-0.5)),"")</f>
        <v/>
      </c>
      <c r="U152" s="20" t="str">
        <f>IF(U146&lt;&gt;"",U150/((1+Comparison!$B$9)^(U146-0.5)),"")</f>
        <v/>
      </c>
      <c r="V152" s="20" t="str">
        <f>IF(V146&lt;&gt;"",V150/((1+Comparison!$B$9)^(V146-0.5)),"")</f>
        <v/>
      </c>
      <c r="W152" s="20" t="str">
        <f>IF(W146&lt;&gt;"",W150/((1+Comparison!$B$9)^(W146-0.5)),"")</f>
        <v/>
      </c>
      <c r="X152" s="20" t="str">
        <f>IF(X146&lt;&gt;"",X150/((1+Comparison!$B$9)^(X146-0.5)),"")</f>
        <v/>
      </c>
      <c r="Y152" s="20" t="str">
        <f>IF(Y146&lt;&gt;"",Y150/((1+Comparison!$B$9)^(Y146-0.5)),"")</f>
        <v/>
      </c>
      <c r="Z152" s="20" t="str">
        <f>IF(Z146&lt;&gt;"",Z150/((1+Comparison!$B$9)^(Z146-0.5)),"")</f>
        <v/>
      </c>
      <c r="AA152" s="20" t="str">
        <f>IF(AA146&lt;&gt;"",AA150/((1+Comparison!$B$9)^(AA146-0.5)),"")</f>
        <v/>
      </c>
      <c r="AB152" s="20" t="str">
        <f>IF(AB146&lt;&gt;"",AB150/((1+Comparison!$B$9)^(AB146-0.5)),"")</f>
        <v/>
      </c>
      <c r="AC152" s="20" t="str">
        <f>IF(AC146&lt;&gt;"",AC150/((1+Comparison!$B$9)^(AC146-0.5)),"")</f>
        <v/>
      </c>
      <c r="AD152" s="20" t="str">
        <f>IF(AD146&lt;&gt;"",AD150/((1+Comparison!$B$9)^(AD146-0.5)),"")</f>
        <v/>
      </c>
      <c r="AE152" s="20" t="str">
        <f>IF(AE146&lt;&gt;"",AE150/((1+Comparison!$B$9)^(AE146-0.5)),"")</f>
        <v/>
      </c>
      <c r="AF152" s="20" t="str">
        <f>IF(AF146&lt;&gt;"",AF150/((1+Comparison!$B$9)^(AF146-0.5)),"")</f>
        <v/>
      </c>
      <c r="AG152" s="20" t="str">
        <f>IF(AG146&lt;&gt;"",AG150/((1+Comparison!$B$9)^(AG146-0.5)),"")</f>
        <v/>
      </c>
      <c r="AH152" s="20" t="str">
        <f>IF(AH146&lt;&gt;"",AH150/((1+Comparison!$B$9)^(AH146-0.5)),"")</f>
        <v/>
      </c>
      <c r="AI152" s="20" t="str">
        <f>IF(AI146&lt;&gt;"",AI150/((1+Comparison!$B$9)^(AI146-0.5)),"")</f>
        <v/>
      </c>
      <c r="AJ152" s="20" t="str">
        <f>IF(AJ146&lt;&gt;"",AJ150/((1+Comparison!$B$9)^(AJ146-0.5)),"")</f>
        <v/>
      </c>
      <c r="AK152" s="20" t="str">
        <f>IF(AK146&lt;&gt;"",AK150/((1+Comparison!$B$9)^(AK146-0.5)),"")</f>
        <v/>
      </c>
      <c r="AL152" s="20" t="str">
        <f>IF(AL146&lt;&gt;"",AL150/((1+Comparison!$B$9)^(AL146-0.5)),"")</f>
        <v/>
      </c>
      <c r="AM152" s="20" t="str">
        <f>IF(AM146&lt;&gt;"",AM150/((1+Comparison!$B$9)^(AM146-0.5)),"")</f>
        <v/>
      </c>
      <c r="AN152" s="20" t="str">
        <f>IF(AN146&lt;&gt;"",AN150/((1+Comparison!$B$9)^(AN146-0.5)),"")</f>
        <v/>
      </c>
      <c r="AO152" s="20" t="str">
        <f>IF(AO146&lt;&gt;"",AO150/((1+Comparison!$B$9)^(AO146-0.5)),"")</f>
        <v/>
      </c>
      <c r="AP152" s="20" t="str">
        <f>IF(AP146&lt;&gt;"",AP150/((1+Comparison!$B$9)^(AP146-0.5)),"")</f>
        <v/>
      </c>
      <c r="AQ152" s="20" t="str">
        <f>IF(AQ146&lt;&gt;"",AQ150/((1+Comparison!$B$9)^(AQ146-0.5)),"")</f>
        <v/>
      </c>
      <c r="AR152" s="20" t="str">
        <f>IF(AR146&lt;&gt;"",AR150/((1+Comparison!$B$9)^(AR146-0.5)),"")</f>
        <v/>
      </c>
      <c r="AS152" s="20" t="str">
        <f>IF(AS146&lt;&gt;"",AS150/((1+Comparison!$B$9)^(AS146-0.5)),"")</f>
        <v/>
      </c>
      <c r="AT152" s="20" t="str">
        <f>IF(AT146&lt;&gt;"",AT150/((1+Comparison!$B$9)^(AT146-0.5)),"")</f>
        <v/>
      </c>
      <c r="AU152" s="20" t="str">
        <f>IF(AU146&lt;&gt;"",AU150/((1+Comparison!$B$9)^(AU146-0.5)),"")</f>
        <v/>
      </c>
    </row>
    <row r="153" spans="1:47" x14ac:dyDescent="0.35">
      <c r="A153" s="23" t="s">
        <v>22</v>
      </c>
      <c r="B153" s="60"/>
      <c r="C153" t="s">
        <v>2</v>
      </c>
      <c r="D153" s="6"/>
      <c r="F153" s="13" t="s">
        <v>33</v>
      </c>
      <c r="G153" s="18">
        <f>IF(G146&lt;&gt;"",G152,"")</f>
        <v>-235000</v>
      </c>
      <c r="H153" s="18">
        <f t="shared" ref="H153" si="459">IF(H146&lt;&gt;"",G153+H152,"")</f>
        <v>-302028.8938070467</v>
      </c>
      <c r="I153" s="18">
        <f t="shared" ref="I153" si="460">IF(I146&lt;&gt;"",H153+I152,"")</f>
        <v>-368207.66505849187</v>
      </c>
      <c r="J153" s="18">
        <f t="shared" ref="J153" si="461">IF(J146&lt;&gt;"",I153+J152,"")</f>
        <v>-433547.09579650406</v>
      </c>
      <c r="K153" s="18">
        <f t="shared" ref="K153" si="462">IF(K146&lt;&gt;"",J153+K152,"")</f>
        <v>-498057.83131540002</v>
      </c>
      <c r="L153" s="18">
        <f t="shared" ref="L153" si="463">IF(L146&lt;&gt;"",K153+L152,"")</f>
        <v>-561750.38189600757</v>
      </c>
      <c r="M153" s="18">
        <f t="shared" ref="M153" si="464">IF(M146&lt;&gt;"",L153+M152,"")</f>
        <v>-624635.12451803184</v>
      </c>
      <c r="N153" s="18">
        <f t="shared" ref="N153" si="465">IF(N146&lt;&gt;"",M153+N152,"")</f>
        <v>-686722.30455070361</v>
      </c>
      <c r="O153" s="18">
        <f t="shared" ref="O153" si="466">IF(O146&lt;&gt;"",N153+O152,"")</f>
        <v>-748022.0374219853</v>
      </c>
      <c r="P153" s="18">
        <f t="shared" ref="P153" si="467">IF(P146&lt;&gt;"",O153+P152,"")</f>
        <v>-808544.31026660686</v>
      </c>
      <c r="Q153" s="18">
        <f t="shared" ref="Q153" si="468">IF(Q146&lt;&gt;"",P153+Q152,"")</f>
        <v>-868298.9835531991</v>
      </c>
      <c r="R153" s="18" t="str">
        <f t="shared" ref="R153" si="469">IF(R146&lt;&gt;"",Q153+R152,"")</f>
        <v/>
      </c>
      <c r="S153" s="18" t="str">
        <f t="shared" ref="S153" si="470">IF(S146&lt;&gt;"",R153+S152,"")</f>
        <v/>
      </c>
      <c r="T153" s="18" t="str">
        <f t="shared" ref="T153" si="471">IF(T146&lt;&gt;"",S153+T152,"")</f>
        <v/>
      </c>
      <c r="U153" s="18" t="str">
        <f t="shared" ref="U153" si="472">IF(U146&lt;&gt;"",T153+U152,"")</f>
        <v/>
      </c>
      <c r="V153" s="18" t="str">
        <f t="shared" ref="V153" si="473">IF(V146&lt;&gt;"",U153+V152,"")</f>
        <v/>
      </c>
      <c r="W153" s="18" t="str">
        <f t="shared" ref="W153" si="474">IF(W146&lt;&gt;"",V153+W152,"")</f>
        <v/>
      </c>
      <c r="X153" s="18" t="str">
        <f t="shared" ref="X153" si="475">IF(X146&lt;&gt;"",W153+X152,"")</f>
        <v/>
      </c>
      <c r="Y153" s="18" t="str">
        <f t="shared" ref="Y153" si="476">IF(Y146&lt;&gt;"",X153+Y152,"")</f>
        <v/>
      </c>
      <c r="Z153" s="18" t="str">
        <f t="shared" ref="Z153" si="477">IF(Z146&lt;&gt;"",Y153+Z152,"")</f>
        <v/>
      </c>
      <c r="AA153" s="18" t="str">
        <f t="shared" ref="AA153" si="478">IF(AA146&lt;&gt;"",Z153+AA152,"")</f>
        <v/>
      </c>
      <c r="AB153" s="18" t="str">
        <f t="shared" ref="AB153" si="479">IF(AB146&lt;&gt;"",AA153+AB152,"")</f>
        <v/>
      </c>
      <c r="AC153" s="18" t="str">
        <f t="shared" ref="AC153" si="480">IF(AC146&lt;&gt;"",AB153+AC152,"")</f>
        <v/>
      </c>
      <c r="AD153" s="18" t="str">
        <f t="shared" ref="AD153" si="481">IF(AD146&lt;&gt;"",AC153+AD152,"")</f>
        <v/>
      </c>
      <c r="AE153" s="18" t="str">
        <f t="shared" ref="AE153" si="482">IF(AE146&lt;&gt;"",AD153+AE152,"")</f>
        <v/>
      </c>
      <c r="AF153" s="18" t="str">
        <f t="shared" ref="AF153" si="483">IF(AF146&lt;&gt;"",AE153+AF152,"")</f>
        <v/>
      </c>
      <c r="AG153" s="18" t="str">
        <f t="shared" ref="AG153" si="484">IF(AG146&lt;&gt;"",AF153+AG152,"")</f>
        <v/>
      </c>
      <c r="AH153" s="18" t="str">
        <f t="shared" ref="AH153" si="485">IF(AH146&lt;&gt;"",AG153+AH152,"")</f>
        <v/>
      </c>
      <c r="AI153" s="18" t="str">
        <f t="shared" ref="AI153" si="486">IF(AI146&lt;&gt;"",AH153+AI152,"")</f>
        <v/>
      </c>
      <c r="AJ153" s="18" t="str">
        <f t="shared" ref="AJ153" si="487">IF(AJ146&lt;&gt;"",AI153+AJ152,"")</f>
        <v/>
      </c>
      <c r="AK153" s="18" t="str">
        <f t="shared" ref="AK153" si="488">IF(AK146&lt;&gt;"",AJ153+AK152,"")</f>
        <v/>
      </c>
      <c r="AL153" s="18" t="str">
        <f t="shared" ref="AL153" si="489">IF(AL146&lt;&gt;"",AK153+AL152,"")</f>
        <v/>
      </c>
      <c r="AM153" s="18" t="str">
        <f t="shared" ref="AM153" si="490">IF(AM146&lt;&gt;"",AL153+AM152,"")</f>
        <v/>
      </c>
      <c r="AN153" s="18" t="str">
        <f t="shared" ref="AN153" si="491">IF(AN146&lt;&gt;"",AM153+AN152,"")</f>
        <v/>
      </c>
      <c r="AO153" s="18" t="str">
        <f t="shared" ref="AO153" si="492">IF(AO146&lt;&gt;"",AN153+AO152,"")</f>
        <v/>
      </c>
      <c r="AP153" s="18" t="str">
        <f t="shared" ref="AP153" si="493">IF(AP146&lt;&gt;"",AO153+AP152,"")</f>
        <v/>
      </c>
      <c r="AQ153" s="18" t="str">
        <f t="shared" ref="AQ153" si="494">IF(AQ146&lt;&gt;"",AP153+AQ152,"")</f>
        <v/>
      </c>
      <c r="AR153" s="18" t="str">
        <f t="shared" ref="AR153" si="495">IF(AR146&lt;&gt;"",AQ153+AR152,"")</f>
        <v/>
      </c>
      <c r="AS153" s="18" t="str">
        <f t="shared" ref="AS153" si="496">IF(AS146&lt;&gt;"",AR153+AS152,"")</f>
        <v/>
      </c>
      <c r="AT153" s="18" t="str">
        <f t="shared" ref="AT153" si="497">IF(AT146&lt;&gt;"",AS153+AT152,"")</f>
        <v/>
      </c>
      <c r="AU153" s="18" t="str">
        <f t="shared" ref="AU153" si="498">IF(AU146&lt;&gt;"",AT153+AU152,"")</f>
        <v/>
      </c>
    </row>
    <row r="154" spans="1:47" x14ac:dyDescent="0.35">
      <c r="A154" s="1" t="s">
        <v>87</v>
      </c>
      <c r="B154" s="66"/>
    </row>
    <row r="155" spans="1:47" x14ac:dyDescent="0.35">
      <c r="A155" s="11" t="s">
        <v>4</v>
      </c>
      <c r="B155" s="64">
        <v>0.94899999999999995</v>
      </c>
      <c r="C155" t="s">
        <v>6</v>
      </c>
      <c r="D155" t="s">
        <v>75</v>
      </c>
      <c r="F155" s="14" t="s">
        <v>47</v>
      </c>
      <c r="G155" s="15">
        <f>SUM(G152:AU152)</f>
        <v>-868298.9835531991</v>
      </c>
    </row>
    <row r="156" spans="1:47" x14ac:dyDescent="0.35">
      <c r="A156" s="11" t="s">
        <v>5</v>
      </c>
      <c r="B156" s="64">
        <v>0.39100000000000001</v>
      </c>
      <c r="C156" t="s">
        <v>7</v>
      </c>
      <c r="D156" t="s">
        <v>74</v>
      </c>
      <c r="F156" s="16" t="s">
        <v>50</v>
      </c>
      <c r="G156" s="16"/>
    </row>
    <row r="157" spans="1:47" x14ac:dyDescent="0.35">
      <c r="A157" s="11" t="s">
        <v>13</v>
      </c>
      <c r="B157" s="60">
        <v>6951</v>
      </c>
      <c r="C157" t="s">
        <v>15</v>
      </c>
      <c r="D157" t="s">
        <v>17</v>
      </c>
      <c r="F157" s="16" t="s">
        <v>48</v>
      </c>
      <c r="G157" s="17">
        <f>G150</f>
        <v>-235000</v>
      </c>
    </row>
    <row r="158" spans="1:47" x14ac:dyDescent="0.35">
      <c r="A158" s="11" t="s">
        <v>14</v>
      </c>
      <c r="B158" s="64">
        <v>0.23</v>
      </c>
      <c r="C158" t="s">
        <v>16</v>
      </c>
      <c r="D158" t="s">
        <v>38</v>
      </c>
      <c r="F158" s="13" t="s">
        <v>49</v>
      </c>
      <c r="G158" s="18">
        <f>G155-G157</f>
        <v>-633298.9835531991</v>
      </c>
    </row>
    <row r="159" spans="1:47" x14ac:dyDescent="0.35">
      <c r="A159" s="23" t="s">
        <v>23</v>
      </c>
      <c r="B159" s="64"/>
      <c r="C159" t="s">
        <v>16</v>
      </c>
      <c r="D159" s="6"/>
    </row>
    <row r="160" spans="1:47" x14ac:dyDescent="0.35">
      <c r="A160" s="23" t="s">
        <v>24</v>
      </c>
      <c r="B160" s="64"/>
      <c r="C160" t="s">
        <v>16</v>
      </c>
      <c r="D160" s="6"/>
    </row>
    <row r="161" spans="1:47" x14ac:dyDescent="0.35">
      <c r="A161" s="24" t="s">
        <v>25</v>
      </c>
      <c r="B161" s="65"/>
      <c r="C161" s="13" t="s">
        <v>16</v>
      </c>
      <c r="D161" s="25"/>
    </row>
    <row r="162" spans="1:47" ht="18.5" x14ac:dyDescent="0.45">
      <c r="A162" s="53"/>
    </row>
    <row r="163" spans="1:47" x14ac:dyDescent="0.35">
      <c r="A163" s="7" t="s">
        <v>97</v>
      </c>
      <c r="B163" s="6"/>
      <c r="C163" s="6"/>
      <c r="D163" s="6"/>
    </row>
    <row r="164" spans="1:47" x14ac:dyDescent="0.35">
      <c r="A164" s="6" t="s">
        <v>89</v>
      </c>
      <c r="B164" s="6"/>
      <c r="C164" s="6"/>
      <c r="D164" s="6"/>
    </row>
    <row r="165" spans="1:47" x14ac:dyDescent="0.35">
      <c r="A165" s="8" t="s">
        <v>36</v>
      </c>
      <c r="B165" s="8" t="s">
        <v>8</v>
      </c>
      <c r="C165" s="8" t="s">
        <v>9</v>
      </c>
      <c r="D165" s="8" t="s">
        <v>10</v>
      </c>
      <c r="F165" s="8"/>
      <c r="G165" s="9" t="s">
        <v>52</v>
      </c>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row>
    <row r="166" spans="1:47" x14ac:dyDescent="0.35">
      <c r="A166" s="1" t="s">
        <v>86</v>
      </c>
      <c r="F166" s="8" t="s">
        <v>51</v>
      </c>
      <c r="G166" s="9">
        <f t="shared" ref="G166:AU166" si="499">G146</f>
        <v>0</v>
      </c>
      <c r="H166" s="9">
        <f t="shared" si="499"/>
        <v>1</v>
      </c>
      <c r="I166" s="9">
        <f t="shared" si="499"/>
        <v>2</v>
      </c>
      <c r="J166" s="9">
        <f t="shared" si="499"/>
        <v>3</v>
      </c>
      <c r="K166" s="9">
        <f t="shared" si="499"/>
        <v>4</v>
      </c>
      <c r="L166" s="9">
        <f t="shared" si="499"/>
        <v>5</v>
      </c>
      <c r="M166" s="9">
        <f t="shared" si="499"/>
        <v>6</v>
      </c>
      <c r="N166" s="9">
        <f t="shared" si="499"/>
        <v>7</v>
      </c>
      <c r="O166" s="9">
        <f t="shared" si="499"/>
        <v>8</v>
      </c>
      <c r="P166" s="9">
        <f t="shared" si="499"/>
        <v>9</v>
      </c>
      <c r="Q166" s="9">
        <f t="shared" si="499"/>
        <v>10</v>
      </c>
      <c r="R166" s="9" t="str">
        <f t="shared" si="499"/>
        <v/>
      </c>
      <c r="S166" s="9" t="str">
        <f t="shared" si="499"/>
        <v/>
      </c>
      <c r="T166" s="9" t="str">
        <f t="shared" si="499"/>
        <v/>
      </c>
      <c r="U166" s="9" t="str">
        <f t="shared" si="499"/>
        <v/>
      </c>
      <c r="V166" s="9" t="str">
        <f t="shared" si="499"/>
        <v/>
      </c>
      <c r="W166" s="9" t="str">
        <f t="shared" si="499"/>
        <v/>
      </c>
      <c r="X166" s="9" t="str">
        <f t="shared" si="499"/>
        <v/>
      </c>
      <c r="Y166" s="9" t="str">
        <f t="shared" si="499"/>
        <v/>
      </c>
      <c r="Z166" s="9" t="str">
        <f t="shared" si="499"/>
        <v/>
      </c>
      <c r="AA166" s="9" t="str">
        <f t="shared" si="499"/>
        <v/>
      </c>
      <c r="AB166" s="9" t="str">
        <f t="shared" si="499"/>
        <v/>
      </c>
      <c r="AC166" s="9" t="str">
        <f t="shared" si="499"/>
        <v/>
      </c>
      <c r="AD166" s="9" t="str">
        <f t="shared" si="499"/>
        <v/>
      </c>
      <c r="AE166" s="9" t="str">
        <f t="shared" si="499"/>
        <v/>
      </c>
      <c r="AF166" s="9" t="str">
        <f t="shared" si="499"/>
        <v/>
      </c>
      <c r="AG166" s="9" t="str">
        <f t="shared" si="499"/>
        <v/>
      </c>
      <c r="AH166" s="9" t="str">
        <f t="shared" si="499"/>
        <v/>
      </c>
      <c r="AI166" s="9" t="str">
        <f t="shared" si="499"/>
        <v/>
      </c>
      <c r="AJ166" s="9" t="str">
        <f t="shared" si="499"/>
        <v/>
      </c>
      <c r="AK166" s="9" t="str">
        <f t="shared" si="499"/>
        <v/>
      </c>
      <c r="AL166" s="9" t="str">
        <f t="shared" si="499"/>
        <v/>
      </c>
      <c r="AM166" s="9" t="str">
        <f t="shared" si="499"/>
        <v/>
      </c>
      <c r="AN166" s="9" t="str">
        <f t="shared" si="499"/>
        <v/>
      </c>
      <c r="AO166" s="9" t="str">
        <f t="shared" si="499"/>
        <v/>
      </c>
      <c r="AP166" s="9" t="str">
        <f t="shared" si="499"/>
        <v/>
      </c>
      <c r="AQ166" s="9" t="str">
        <f t="shared" si="499"/>
        <v/>
      </c>
      <c r="AR166" s="9" t="str">
        <f t="shared" si="499"/>
        <v/>
      </c>
      <c r="AS166" s="9" t="str">
        <f t="shared" si="499"/>
        <v/>
      </c>
      <c r="AT166" s="9" t="str">
        <f t="shared" si="499"/>
        <v/>
      </c>
      <c r="AU166" s="9" t="str">
        <f t="shared" si="499"/>
        <v/>
      </c>
    </row>
    <row r="167" spans="1:47" x14ac:dyDescent="0.35">
      <c r="A167" s="11" t="s">
        <v>1</v>
      </c>
      <c r="B167" s="60">
        <v>200000</v>
      </c>
      <c r="C167" t="s">
        <v>2</v>
      </c>
      <c r="F167" t="s">
        <v>28</v>
      </c>
      <c r="G167" s="2">
        <f>-SUM(B167,B169,B171:B173)</f>
        <v>-200000</v>
      </c>
      <c r="H167" t="str">
        <f>IF(COLUMN()-7=Comparison!$B$7,-($B167*$B168+$B169*$B170),"")</f>
        <v/>
      </c>
      <c r="I167" t="str">
        <f>IF(COLUMN()-7=Comparison!$B$7,-($B167*$B168+$B169*$B170),"")</f>
        <v/>
      </c>
      <c r="J167" t="str">
        <f>IF(COLUMN()-7=Comparison!$B$7,-($B167*$B168+$B169*$B170),"")</f>
        <v/>
      </c>
      <c r="K167" t="str">
        <f>IF(COLUMN()-7=Comparison!$B$7,-($B167*$B168+$B169*$B170),"")</f>
        <v/>
      </c>
      <c r="L167" t="str">
        <f>IF(COLUMN()-7=Comparison!$B$7,-($B167*$B168+$B169*$B170),"")</f>
        <v/>
      </c>
      <c r="M167" t="str">
        <f>IF(COLUMN()-7=Comparison!$B$7,-($B167*$B168+$B169*$B170),"")</f>
        <v/>
      </c>
      <c r="N167" t="str">
        <f>IF(COLUMN()-7=Comparison!$B$7,-($B167*$B168+$B169*$B170),"")</f>
        <v/>
      </c>
      <c r="O167" t="str">
        <f>IF(COLUMN()-7=Comparison!$B$7,-($B167*$B168+$B169*$B170),"")</f>
        <v/>
      </c>
      <c r="P167" t="str">
        <f>IF(COLUMN()-7=Comparison!$B$7,-($B167*$B168+$B169*$B170),"")</f>
        <v/>
      </c>
      <c r="Q167">
        <f>IF(COLUMN()-7=Comparison!$B$7,-($B167*$B168+$B169*$B170),"")</f>
        <v>0</v>
      </c>
      <c r="R167" t="str">
        <f>IF(COLUMN()-7=Comparison!$B$7,-($B167*$B168+$B169*$B170),"")</f>
        <v/>
      </c>
      <c r="S167" t="str">
        <f>IF(COLUMN()-7=Comparison!$B$7,-($B167*$B168+$B169*$B170),"")</f>
        <v/>
      </c>
      <c r="T167" t="str">
        <f>IF(COLUMN()-7=Comparison!$B$7,-($B167*$B168+$B169*$B170),"")</f>
        <v/>
      </c>
      <c r="U167" t="str">
        <f>IF(COLUMN()-7=Comparison!$B$7,-($B167*$B168+$B169*$B170),"")</f>
        <v/>
      </c>
      <c r="V167" t="str">
        <f>IF(COLUMN()-7=Comparison!$B$7,-($B167*$B168+$B169*$B170),"")</f>
        <v/>
      </c>
      <c r="W167" t="str">
        <f>IF(COLUMN()-7=Comparison!$B$7,-($B167*$B168+$B169*$B170),"")</f>
        <v/>
      </c>
      <c r="X167" t="str">
        <f>IF(COLUMN()-7=Comparison!$B$7,-($B167*$B168+$B169*$B170),"")</f>
        <v/>
      </c>
      <c r="Y167" t="str">
        <f>IF(COLUMN()-7=Comparison!$B$7,-($B167*$B168+$B169*$B170),"")</f>
        <v/>
      </c>
      <c r="Z167" t="str">
        <f>IF(COLUMN()-7=Comparison!$B$7,-($B167*$B168+$B169*$B170),"")</f>
        <v/>
      </c>
      <c r="AA167" t="str">
        <f>IF(COLUMN()-7=Comparison!$B$7,-($B167*$B168+$B169*$B170),"")</f>
        <v/>
      </c>
      <c r="AB167" t="str">
        <f>IF(COLUMN()-7=Comparison!$B$7,-($B167*$B168+$B169*$B170),"")</f>
        <v/>
      </c>
      <c r="AC167" t="str">
        <f>IF(COLUMN()-7=Comparison!$B$7,-($B167*$B168+$B169*$B170),"")</f>
        <v/>
      </c>
      <c r="AD167" t="str">
        <f>IF(COLUMN()-7=Comparison!$B$7,-($B167*$B168+$B169*$B170),"")</f>
        <v/>
      </c>
      <c r="AE167" t="str">
        <f>IF(COLUMN()-7=Comparison!$B$7,-($B167*$B168+$B169*$B170),"")</f>
        <v/>
      </c>
      <c r="AF167" t="str">
        <f>IF(COLUMN()-7=Comparison!$B$7,-($B167*$B168+$B169*$B170),"")</f>
        <v/>
      </c>
      <c r="AG167" t="str">
        <f>IF(COLUMN()-7=Comparison!$B$7,-($B167*$B168+$B169*$B170),"")</f>
        <v/>
      </c>
      <c r="AH167" t="str">
        <f>IF(COLUMN()-7=Comparison!$B$7,-($B167*$B168+$B169*$B170),"")</f>
        <v/>
      </c>
      <c r="AI167" t="str">
        <f>IF(COLUMN()-7=Comparison!$B$7,-($B167*$B168+$B169*$B170),"")</f>
        <v/>
      </c>
      <c r="AJ167" t="str">
        <f>IF(COLUMN()-7=Comparison!$B$7,-($B167*$B168+$B169*$B170),"")</f>
        <v/>
      </c>
      <c r="AK167" t="str">
        <f>IF(COLUMN()-7=Comparison!$B$7,-($B167*$B168+$B169*$B170),"")</f>
        <v/>
      </c>
      <c r="AL167" t="str">
        <f>IF(COLUMN()-7=Comparison!$B$7,-($B167*$B168+$B169*$B170),"")</f>
        <v/>
      </c>
      <c r="AM167" t="str">
        <f>IF(COLUMN()-7=Comparison!$B$7,-($B167*$B168+$B169*$B170),"")</f>
        <v/>
      </c>
      <c r="AN167" t="str">
        <f>IF(COLUMN()-7=Comparison!$B$7,-($B167*$B168+$B169*$B170),"")</f>
        <v/>
      </c>
      <c r="AO167" t="str">
        <f>IF(COLUMN()-7=Comparison!$B$7,-($B167*$B168+$B169*$B170),"")</f>
        <v/>
      </c>
      <c r="AP167" t="str">
        <f>IF(COLUMN()-7=Comparison!$B$7,-($B167*$B168+$B169*$B170),"")</f>
        <v/>
      </c>
      <c r="AQ167" t="str">
        <f>IF(COLUMN()-7=Comparison!$B$7,-($B167*$B168+$B169*$B170),"")</f>
        <v/>
      </c>
      <c r="AR167" t="str">
        <f>IF(COLUMN()-7=Comparison!$B$7,-($B167*$B168+$B169*$B170),"")</f>
        <v/>
      </c>
      <c r="AS167" t="str">
        <f>IF(COLUMN()-7=Comparison!$B$7,-($B167*$B168+$B169*$B170),"")</f>
        <v/>
      </c>
      <c r="AT167" t="str">
        <f>IF(COLUMN()-7=Comparison!$B$7,-($B167*$B168+$B169*$B170),"")</f>
        <v/>
      </c>
      <c r="AU167" t="str">
        <f>IF(COLUMN()-7=Comparison!$B$7,-($B167*$B168+$B169*$B170),"")</f>
        <v/>
      </c>
    </row>
    <row r="168" spans="1:47" x14ac:dyDescent="0.35">
      <c r="A168" s="11" t="s">
        <v>26</v>
      </c>
      <c r="B168" s="63">
        <v>0</v>
      </c>
      <c r="C168" t="s">
        <v>18</v>
      </c>
      <c r="F168" t="s">
        <v>29</v>
      </c>
      <c r="G168" s="2"/>
      <c r="H168" s="2">
        <f>IF(H166&lt;&gt;"",-((SUM($B178:$B181)+$B175*$B176)*Comparison!$B$8+$B177)*((1+Comparison!$B$10)^H166),"")</f>
        <v>-75102.3416</v>
      </c>
      <c r="I168" s="2">
        <f>IF(I166&lt;&gt;"",-((SUM($B178:$B181)+$B175*$B176)*Comparison!$B$8+$B177)*((1+Comparison!$B$10)^I166),"")</f>
        <v>-76003.569699200001</v>
      </c>
      <c r="J168" s="2">
        <f>IF(J166&lt;&gt;"",-((SUM($B178:$B181)+$B175*$B176)*Comparison!$B$8+$B177)*((1+Comparison!$B$10)^J166),"")</f>
        <v>-76915.612535590408</v>
      </c>
      <c r="K168" s="2">
        <f>IF(K166&lt;&gt;"",-((SUM($B178:$B181)+$B175*$B176)*Comparison!$B$8+$B177)*((1+Comparison!$B$10)^K166),"")</f>
        <v>-77838.599886017488</v>
      </c>
      <c r="L168" s="2">
        <f>IF(L166&lt;&gt;"",-((SUM($B178:$B181)+$B175*$B176)*Comparison!$B$8+$B177)*((1+Comparison!$B$10)^L166),"")</f>
        <v>-78772.663084649699</v>
      </c>
      <c r="M168" s="2">
        <f>IF(M166&lt;&gt;"",-((SUM($B178:$B181)+$B175*$B176)*Comparison!$B$8+$B177)*((1+Comparison!$B$10)^M166),"")</f>
        <v>-79717.935041665478</v>
      </c>
      <c r="N168" s="2">
        <f>IF(N166&lt;&gt;"",-((SUM($B178:$B181)+$B175*$B176)*Comparison!$B$8+$B177)*((1+Comparison!$B$10)^N166),"")</f>
        <v>-80674.550262165489</v>
      </c>
      <c r="O168" s="2">
        <f>IF(O166&lt;&gt;"",-((SUM($B178:$B181)+$B175*$B176)*Comparison!$B$8+$B177)*((1+Comparison!$B$10)^O166),"")</f>
        <v>-81642.644865311464</v>
      </c>
      <c r="P168" s="2">
        <f>IF(P166&lt;&gt;"",-((SUM($B178:$B181)+$B175*$B176)*Comparison!$B$8+$B177)*((1+Comparison!$B$10)^P166),"")</f>
        <v>-82622.356603695196</v>
      </c>
      <c r="Q168" s="2">
        <f>IF(Q166&lt;&gt;"",-((SUM($B178:$B181)+$B175*$B176)*Comparison!$B$8+$B177)*((1+Comparison!$B$10)^Q166),"")</f>
        <v>-83613.824882939545</v>
      </c>
      <c r="R168" s="2" t="str">
        <f>IF(R166&lt;&gt;"",-((SUM($B178:$B181)+$B175*$B176)*Comparison!$B$8+$B177)*((1+Comparison!$B$10)^R166),"")</f>
        <v/>
      </c>
      <c r="S168" s="2" t="str">
        <f>IF(S166&lt;&gt;"",-((SUM($B178:$B181)+$B175*$B176)*Comparison!$B$8+$B177)*((1+Comparison!$B$10)^S166),"")</f>
        <v/>
      </c>
      <c r="T168" s="2" t="str">
        <f>IF(T166&lt;&gt;"",-((SUM($B178:$B181)+$B175*$B176)*Comparison!$B$8+$B177)*((1+Comparison!$B$10)^T166),"")</f>
        <v/>
      </c>
      <c r="U168" s="2" t="str">
        <f>IF(U166&lt;&gt;"",-((SUM($B178:$B181)+$B175*$B176)*Comparison!$B$8+$B177)*((1+Comparison!$B$10)^U166),"")</f>
        <v/>
      </c>
      <c r="V168" s="2" t="str">
        <f>IF(V166&lt;&gt;"",-((SUM($B178:$B181)+$B175*$B176)*Comparison!$B$8+$B177)*((1+Comparison!$B$10)^V166),"")</f>
        <v/>
      </c>
      <c r="W168" s="2" t="str">
        <f>IF(W166&lt;&gt;"",-((SUM($B178:$B181)+$B175*$B176)*Comparison!$B$8+$B177)*((1+Comparison!$B$10)^W166),"")</f>
        <v/>
      </c>
      <c r="X168" s="2" t="str">
        <f>IF(X166&lt;&gt;"",-((SUM($B178:$B181)+$B175*$B176)*Comparison!$B$8+$B177)*((1+Comparison!$B$10)^X166),"")</f>
        <v/>
      </c>
      <c r="Y168" s="2" t="str">
        <f>IF(Y166&lt;&gt;"",-((SUM($B178:$B181)+$B175*$B176)*Comparison!$B$8+$B177)*((1+Comparison!$B$10)^Y166),"")</f>
        <v/>
      </c>
      <c r="Z168" s="2" t="str">
        <f>IF(Z166&lt;&gt;"",-((SUM($B178:$B181)+$B175*$B176)*Comparison!$B$8+$B177)*((1+Comparison!$B$10)^Z166),"")</f>
        <v/>
      </c>
      <c r="AA168" s="2" t="str">
        <f>IF(AA166&lt;&gt;"",-((SUM($B178:$B181)+$B175*$B176)*Comparison!$B$8+$B177)*((1+Comparison!$B$10)^AA166),"")</f>
        <v/>
      </c>
      <c r="AB168" s="2" t="str">
        <f>IF(AB166&lt;&gt;"",-((SUM($B178:$B181)+$B175*$B176)*Comparison!$B$8+$B177)*((1+Comparison!$B$10)^AB166),"")</f>
        <v/>
      </c>
      <c r="AC168" s="2" t="str">
        <f>IF(AC166&lt;&gt;"",-((SUM($B178:$B181)+$B175*$B176)*Comparison!$B$8+$B177)*((1+Comparison!$B$10)^AC166),"")</f>
        <v/>
      </c>
      <c r="AD168" s="2" t="str">
        <f>IF(AD166&lt;&gt;"",-((SUM($B178:$B181)+$B175*$B176)*Comparison!$B$8+$B177)*((1+Comparison!$B$10)^AD166),"")</f>
        <v/>
      </c>
      <c r="AE168" s="2" t="str">
        <f>IF(AE166&lt;&gt;"",-((SUM($B178:$B181)+$B175*$B176)*Comparison!$B$8+$B177)*((1+Comparison!$B$10)^AE166),"")</f>
        <v/>
      </c>
      <c r="AF168" s="2" t="str">
        <f>IF(AF166&lt;&gt;"",-((SUM($B178:$B181)+$B175*$B176)*Comparison!$B$8+$B177)*((1+Comparison!$B$10)^AF166),"")</f>
        <v/>
      </c>
      <c r="AG168" s="2" t="str">
        <f>IF(AG166&lt;&gt;"",-((SUM($B178:$B181)+$B175*$B176)*Comparison!$B$8+$B177)*((1+Comparison!$B$10)^AG166),"")</f>
        <v/>
      </c>
      <c r="AH168" s="2" t="str">
        <f>IF(AH166&lt;&gt;"",-((SUM($B178:$B181)+$B175*$B176)*Comparison!$B$8+$B177)*((1+Comparison!$B$10)^AH166),"")</f>
        <v/>
      </c>
      <c r="AI168" s="2" t="str">
        <f>IF(AI166&lt;&gt;"",-((SUM($B178:$B181)+$B175*$B176)*Comparison!$B$8+$B177)*((1+Comparison!$B$10)^AI166),"")</f>
        <v/>
      </c>
      <c r="AJ168" s="2" t="str">
        <f>IF(AJ166&lt;&gt;"",-((SUM($B178:$B181)+$B175*$B176)*Comparison!$B$8+$B177)*((1+Comparison!$B$10)^AJ166),"")</f>
        <v/>
      </c>
      <c r="AK168" s="2" t="str">
        <f>IF(AK166&lt;&gt;"",-((SUM($B178:$B181)+$B175*$B176)*Comparison!$B$8+$B177)*((1+Comparison!$B$10)^AK166),"")</f>
        <v/>
      </c>
      <c r="AL168" s="2" t="str">
        <f>IF(AL166&lt;&gt;"",-((SUM($B178:$B181)+$B175*$B176)*Comparison!$B$8+$B177)*((1+Comparison!$B$10)^AL166),"")</f>
        <v/>
      </c>
      <c r="AM168" s="2" t="str">
        <f>IF(AM166&lt;&gt;"",-((SUM($B178:$B181)+$B175*$B176)*Comparison!$B$8+$B177)*((1+Comparison!$B$10)^AM166),"")</f>
        <v/>
      </c>
      <c r="AN168" s="2" t="str">
        <f>IF(AN166&lt;&gt;"",-((SUM($B178:$B181)+$B175*$B176)*Comparison!$B$8+$B177)*((1+Comparison!$B$10)^AN166),"")</f>
        <v/>
      </c>
      <c r="AO168" s="2" t="str">
        <f>IF(AO166&lt;&gt;"",-((SUM($B178:$B181)+$B175*$B176)*Comparison!$B$8+$B177)*((1+Comparison!$B$10)^AO166),"")</f>
        <v/>
      </c>
      <c r="AP168" s="2" t="str">
        <f>IF(AP166&lt;&gt;"",-((SUM($B178:$B181)+$B175*$B176)*Comparison!$B$8+$B177)*((1+Comparison!$B$10)^AP166),"")</f>
        <v/>
      </c>
      <c r="AQ168" s="2" t="str">
        <f>IF(AQ166&lt;&gt;"",-((SUM($B178:$B181)+$B175*$B176)*Comparison!$B$8+$B177)*((1+Comparison!$B$10)^AQ166),"")</f>
        <v/>
      </c>
      <c r="AR168" s="2" t="str">
        <f>IF(AR166&lt;&gt;"",-((SUM($B178:$B181)+$B175*$B176)*Comparison!$B$8+$B177)*((1+Comparison!$B$10)^AR166),"")</f>
        <v/>
      </c>
      <c r="AS168" s="2" t="str">
        <f>IF(AS166&lt;&gt;"",-((SUM($B178:$B181)+$B175*$B176)*Comparison!$B$8+$B177)*((1+Comparison!$B$10)^AS166),"")</f>
        <v/>
      </c>
      <c r="AT168" s="2" t="str">
        <f>IF(AT166&lt;&gt;"",-((SUM($B178:$B181)+$B175*$B176)*Comparison!$B$8+$B177)*((1+Comparison!$B$10)^AT166),"")</f>
        <v/>
      </c>
      <c r="AU168" s="2" t="str">
        <f>IF(AU166&lt;&gt;"",-((SUM($B178:$B181)+$B175*$B176)*Comparison!$B$8+$B177)*((1+Comparison!$B$10)^AU166),"")</f>
        <v/>
      </c>
    </row>
    <row r="169" spans="1:47" x14ac:dyDescent="0.35">
      <c r="A169" s="11" t="s">
        <v>19</v>
      </c>
      <c r="B169" s="60"/>
      <c r="C169" t="s">
        <v>2</v>
      </c>
      <c r="F169" t="s">
        <v>35</v>
      </c>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row>
    <row r="170" spans="1:47" x14ac:dyDescent="0.35">
      <c r="A170" s="11" t="s">
        <v>27</v>
      </c>
      <c r="B170" s="63">
        <v>0</v>
      </c>
      <c r="C170" t="s">
        <v>18</v>
      </c>
      <c r="F170" s="1" t="s">
        <v>30</v>
      </c>
      <c r="G170" s="4">
        <f>IF(G166&lt;&gt;"",SUM(G167:G169),"")</f>
        <v>-200000</v>
      </c>
      <c r="H170" s="4">
        <f t="shared" ref="H170:AU170" si="500">IF(H166&lt;&gt;"",SUM(H167:H169),"")</f>
        <v>-75102.3416</v>
      </c>
      <c r="I170" s="4">
        <f t="shared" si="500"/>
        <v>-76003.569699200001</v>
      </c>
      <c r="J170" s="4">
        <f t="shared" si="500"/>
        <v>-76915.612535590408</v>
      </c>
      <c r="K170" s="4">
        <f t="shared" si="500"/>
        <v>-77838.599886017488</v>
      </c>
      <c r="L170" s="4">
        <f t="shared" si="500"/>
        <v>-78772.663084649699</v>
      </c>
      <c r="M170" s="4">
        <f t="shared" si="500"/>
        <v>-79717.935041665478</v>
      </c>
      <c r="N170" s="4">
        <f t="shared" si="500"/>
        <v>-80674.550262165489</v>
      </c>
      <c r="O170" s="4">
        <f t="shared" si="500"/>
        <v>-81642.644865311464</v>
      </c>
      <c r="P170" s="4">
        <f t="shared" si="500"/>
        <v>-82622.356603695196</v>
      </c>
      <c r="Q170" s="4">
        <f t="shared" si="500"/>
        <v>-83613.824882939545</v>
      </c>
      <c r="R170" s="4" t="str">
        <f t="shared" si="500"/>
        <v/>
      </c>
      <c r="S170" s="4" t="str">
        <f t="shared" si="500"/>
        <v/>
      </c>
      <c r="T170" s="4" t="str">
        <f t="shared" si="500"/>
        <v/>
      </c>
      <c r="U170" s="4" t="str">
        <f t="shared" si="500"/>
        <v/>
      </c>
      <c r="V170" s="4" t="str">
        <f t="shared" si="500"/>
        <v/>
      </c>
      <c r="W170" s="4" t="str">
        <f t="shared" si="500"/>
        <v/>
      </c>
      <c r="X170" s="4" t="str">
        <f t="shared" si="500"/>
        <v/>
      </c>
      <c r="Y170" s="4" t="str">
        <f t="shared" si="500"/>
        <v/>
      </c>
      <c r="Z170" s="4" t="str">
        <f t="shared" si="500"/>
        <v/>
      </c>
      <c r="AA170" s="4" t="str">
        <f t="shared" si="500"/>
        <v/>
      </c>
      <c r="AB170" s="4" t="str">
        <f t="shared" si="500"/>
        <v/>
      </c>
      <c r="AC170" s="4" t="str">
        <f t="shared" si="500"/>
        <v/>
      </c>
      <c r="AD170" s="4" t="str">
        <f t="shared" si="500"/>
        <v/>
      </c>
      <c r="AE170" s="4" t="str">
        <f t="shared" si="500"/>
        <v/>
      </c>
      <c r="AF170" s="4" t="str">
        <f t="shared" si="500"/>
        <v/>
      </c>
      <c r="AG170" s="4" t="str">
        <f t="shared" si="500"/>
        <v/>
      </c>
      <c r="AH170" s="4" t="str">
        <f t="shared" si="500"/>
        <v/>
      </c>
      <c r="AI170" s="4" t="str">
        <f t="shared" si="500"/>
        <v/>
      </c>
      <c r="AJ170" s="4" t="str">
        <f t="shared" si="500"/>
        <v/>
      </c>
      <c r="AK170" s="4" t="str">
        <f t="shared" si="500"/>
        <v/>
      </c>
      <c r="AL170" s="4" t="str">
        <f t="shared" si="500"/>
        <v/>
      </c>
      <c r="AM170" s="4" t="str">
        <f t="shared" si="500"/>
        <v/>
      </c>
      <c r="AN170" s="4" t="str">
        <f t="shared" si="500"/>
        <v/>
      </c>
      <c r="AO170" s="4" t="str">
        <f t="shared" si="500"/>
        <v/>
      </c>
      <c r="AP170" s="4" t="str">
        <f t="shared" si="500"/>
        <v/>
      </c>
      <c r="AQ170" s="4" t="str">
        <f t="shared" si="500"/>
        <v/>
      </c>
      <c r="AR170" s="4" t="str">
        <f t="shared" si="500"/>
        <v/>
      </c>
      <c r="AS170" s="4" t="str">
        <f t="shared" si="500"/>
        <v/>
      </c>
      <c r="AT170" s="4" t="str">
        <f t="shared" si="500"/>
        <v/>
      </c>
      <c r="AU170" s="4" t="str">
        <f t="shared" si="500"/>
        <v/>
      </c>
    </row>
    <row r="171" spans="1:47" x14ac:dyDescent="0.35">
      <c r="A171" s="23" t="s">
        <v>20</v>
      </c>
      <c r="B171" s="60"/>
      <c r="C171" t="s">
        <v>2</v>
      </c>
      <c r="D171" s="6"/>
      <c r="F171" t="s">
        <v>32</v>
      </c>
      <c r="G171" s="2">
        <f>IF(G166&lt;&gt;"",G170,"")</f>
        <v>-200000</v>
      </c>
      <c r="H171" s="2">
        <f t="shared" ref="H171" si="501">IF(H166&lt;&gt;"",G171+H170,"")</f>
        <v>-275102.34159999999</v>
      </c>
      <c r="I171" s="2">
        <f t="shared" ref="I171" si="502">IF(I166&lt;&gt;"",H171+I170,"")</f>
        <v>-351105.91129919997</v>
      </c>
      <c r="J171" s="2">
        <f t="shared" ref="J171" si="503">IF(J166&lt;&gt;"",I171+J170,"")</f>
        <v>-428021.52383479039</v>
      </c>
      <c r="K171" s="2">
        <f t="shared" ref="K171" si="504">IF(K166&lt;&gt;"",J171+K170,"")</f>
        <v>-505860.1237208079</v>
      </c>
      <c r="L171" s="2">
        <f t="shared" ref="L171" si="505">IF(L166&lt;&gt;"",K171+L170,"")</f>
        <v>-584632.78680545755</v>
      </c>
      <c r="M171" s="2">
        <f t="shared" ref="M171" si="506">IF(M166&lt;&gt;"",L171+M170,"")</f>
        <v>-664350.721847123</v>
      </c>
      <c r="N171" s="2">
        <f t="shared" ref="N171" si="507">IF(N166&lt;&gt;"",M171+N170,"")</f>
        <v>-745025.27210928849</v>
      </c>
      <c r="O171" s="2">
        <f t="shared" ref="O171" si="508">IF(O166&lt;&gt;"",N171+O170,"")</f>
        <v>-826667.91697459994</v>
      </c>
      <c r="P171" s="2">
        <f t="shared" ref="P171" si="509">IF(P166&lt;&gt;"",O171+P170,"")</f>
        <v>-909290.27357829513</v>
      </c>
      <c r="Q171" s="2">
        <f t="shared" ref="Q171" si="510">IF(Q166&lt;&gt;"",P171+Q170,"")</f>
        <v>-992904.09846123471</v>
      </c>
      <c r="R171" s="2" t="str">
        <f t="shared" ref="R171" si="511">IF(R166&lt;&gt;"",Q171+R170,"")</f>
        <v/>
      </c>
      <c r="S171" s="2" t="str">
        <f t="shared" ref="S171" si="512">IF(S166&lt;&gt;"",R171+S170,"")</f>
        <v/>
      </c>
      <c r="T171" s="2" t="str">
        <f t="shared" ref="T171" si="513">IF(T166&lt;&gt;"",S171+T170,"")</f>
        <v/>
      </c>
      <c r="U171" s="2" t="str">
        <f t="shared" ref="U171" si="514">IF(U166&lt;&gt;"",T171+U170,"")</f>
        <v/>
      </c>
      <c r="V171" s="2" t="str">
        <f t="shared" ref="V171" si="515">IF(V166&lt;&gt;"",U171+V170,"")</f>
        <v/>
      </c>
      <c r="W171" s="2" t="str">
        <f t="shared" ref="W171" si="516">IF(W166&lt;&gt;"",V171+W170,"")</f>
        <v/>
      </c>
      <c r="X171" s="2" t="str">
        <f t="shared" ref="X171" si="517">IF(X166&lt;&gt;"",W171+X170,"")</f>
        <v/>
      </c>
      <c r="Y171" s="2" t="str">
        <f t="shared" ref="Y171" si="518">IF(Y166&lt;&gt;"",X171+Y170,"")</f>
        <v/>
      </c>
      <c r="Z171" s="2" t="str">
        <f t="shared" ref="Z171" si="519">IF(Z166&lt;&gt;"",Y171+Z170,"")</f>
        <v/>
      </c>
      <c r="AA171" s="2" t="str">
        <f t="shared" ref="AA171" si="520">IF(AA166&lt;&gt;"",Z171+AA170,"")</f>
        <v/>
      </c>
      <c r="AB171" s="2" t="str">
        <f t="shared" ref="AB171" si="521">IF(AB166&lt;&gt;"",AA171+AB170,"")</f>
        <v/>
      </c>
      <c r="AC171" s="2" t="str">
        <f t="shared" ref="AC171" si="522">IF(AC166&lt;&gt;"",AB171+AC170,"")</f>
        <v/>
      </c>
      <c r="AD171" s="2" t="str">
        <f t="shared" ref="AD171" si="523">IF(AD166&lt;&gt;"",AC171+AD170,"")</f>
        <v/>
      </c>
      <c r="AE171" s="2" t="str">
        <f t="shared" ref="AE171" si="524">IF(AE166&lt;&gt;"",AD171+AE170,"")</f>
        <v/>
      </c>
      <c r="AF171" s="2" t="str">
        <f t="shared" ref="AF171" si="525">IF(AF166&lt;&gt;"",AE171+AF170,"")</f>
        <v/>
      </c>
      <c r="AG171" s="2" t="str">
        <f t="shared" ref="AG171" si="526">IF(AG166&lt;&gt;"",AF171+AG170,"")</f>
        <v/>
      </c>
      <c r="AH171" s="2" t="str">
        <f t="shared" ref="AH171" si="527">IF(AH166&lt;&gt;"",AG171+AH170,"")</f>
        <v/>
      </c>
      <c r="AI171" s="2" t="str">
        <f t="shared" ref="AI171" si="528">IF(AI166&lt;&gt;"",AH171+AI170,"")</f>
        <v/>
      </c>
      <c r="AJ171" s="2" t="str">
        <f t="shared" ref="AJ171" si="529">IF(AJ166&lt;&gt;"",AI171+AJ170,"")</f>
        <v/>
      </c>
      <c r="AK171" s="2" t="str">
        <f t="shared" ref="AK171" si="530">IF(AK166&lt;&gt;"",AJ171+AK170,"")</f>
        <v/>
      </c>
      <c r="AL171" s="2" t="str">
        <f t="shared" ref="AL171" si="531">IF(AL166&lt;&gt;"",AK171+AL170,"")</f>
        <v/>
      </c>
      <c r="AM171" s="2" t="str">
        <f t="shared" ref="AM171" si="532">IF(AM166&lt;&gt;"",AL171+AM170,"")</f>
        <v/>
      </c>
      <c r="AN171" s="2" t="str">
        <f t="shared" ref="AN171" si="533">IF(AN166&lt;&gt;"",AM171+AN170,"")</f>
        <v/>
      </c>
      <c r="AO171" s="2" t="str">
        <f t="shared" ref="AO171" si="534">IF(AO166&lt;&gt;"",AN171+AO170,"")</f>
        <v/>
      </c>
      <c r="AP171" s="2" t="str">
        <f t="shared" ref="AP171" si="535">IF(AP166&lt;&gt;"",AO171+AP170,"")</f>
        <v/>
      </c>
      <c r="AQ171" s="2" t="str">
        <f t="shared" ref="AQ171" si="536">IF(AQ166&lt;&gt;"",AP171+AQ170,"")</f>
        <v/>
      </c>
      <c r="AR171" s="2" t="str">
        <f t="shared" ref="AR171" si="537">IF(AR166&lt;&gt;"",AQ171+AR170,"")</f>
        <v/>
      </c>
      <c r="AS171" s="2" t="str">
        <f t="shared" ref="AS171" si="538">IF(AS166&lt;&gt;"",AR171+AS170,"")</f>
        <v/>
      </c>
      <c r="AT171" s="2" t="str">
        <f t="shared" ref="AT171" si="539">IF(AT166&lt;&gt;"",AS171+AT170,"")</f>
        <v/>
      </c>
      <c r="AU171" s="2" t="str">
        <f t="shared" ref="AU171" si="540">IF(AU166&lt;&gt;"",AT171+AU170,"")</f>
        <v/>
      </c>
    </row>
    <row r="172" spans="1:47" x14ac:dyDescent="0.35">
      <c r="A172" s="23" t="s">
        <v>21</v>
      </c>
      <c r="B172" s="60"/>
      <c r="C172" t="s">
        <v>2</v>
      </c>
      <c r="D172" s="6"/>
      <c r="F172" s="19" t="s">
        <v>31</v>
      </c>
      <c r="G172" s="20">
        <f>IF(G166&lt;&gt;"",G170,"")</f>
        <v>-200000</v>
      </c>
      <c r="H172" s="20">
        <f>IF(H166&lt;&gt;"",H170/((1+Comparison!$B$9)^(H166-0.5)),"")</f>
        <v>-74180.805576007697</v>
      </c>
      <c r="I172" s="20">
        <f>IF(I166&lt;&gt;"",I170/((1+Comparison!$B$9)^(I166-0.5)),"")</f>
        <v>-73239.975846751026</v>
      </c>
      <c r="J172" s="20">
        <f>IF(J166&lt;&gt;"",J170/((1+Comparison!$B$9)^(J166-0.5)),"")</f>
        <v>-72311.078592109319</v>
      </c>
      <c r="K172" s="20">
        <f>IF(K166&lt;&gt;"",K170/((1+Comparison!$B$9)^(K166-0.5)),"")</f>
        <v>-71393.962473380117</v>
      </c>
      <c r="L172" s="20">
        <f>IF(L166&lt;&gt;"",L170/((1+Comparison!$B$9)^(L166-0.5)),"")</f>
        <v>-70488.478071278732</v>
      </c>
      <c r="M172" s="20">
        <f>IF(M166&lt;&gt;"",M170/((1+Comparison!$B$9)^(M166-0.5)),"")</f>
        <v>-69594.477861594205</v>
      </c>
      <c r="N172" s="20">
        <f>IF(N166&lt;&gt;"",N170/((1+Comparison!$B$9)^(N166-0.5)),"")</f>
        <v>-68711.816191154503</v>
      </c>
      <c r="O172" s="20">
        <f>IF(O166&lt;&gt;"",O170/((1+Comparison!$B$9)^(O166-0.5)),"")</f>
        <v>-67840.349254095941</v>
      </c>
      <c r="P172" s="20">
        <f>IF(P166&lt;&gt;"",P170/((1+Comparison!$B$9)^(P166-0.5)),"")</f>
        <v>-66979.93506843425</v>
      </c>
      <c r="Q172" s="20">
        <f>IF(Q166&lt;&gt;"",Q170/((1+Comparison!$B$9)^(Q166-0.5)),"")</f>
        <v>-66130.433452932164</v>
      </c>
      <c r="R172" s="20" t="str">
        <f>IF(R166&lt;&gt;"",R170/((1+Comparison!$B$9)^(R166-0.5)),"")</f>
        <v/>
      </c>
      <c r="S172" s="20" t="str">
        <f>IF(S166&lt;&gt;"",S170/((1+Comparison!$B$9)^(S166-0.5)),"")</f>
        <v/>
      </c>
      <c r="T172" s="20" t="str">
        <f>IF(T166&lt;&gt;"",T170/((1+Comparison!$B$9)^(T166-0.5)),"")</f>
        <v/>
      </c>
      <c r="U172" s="20" t="str">
        <f>IF(U166&lt;&gt;"",U170/((1+Comparison!$B$9)^(U166-0.5)),"")</f>
        <v/>
      </c>
      <c r="V172" s="20" t="str">
        <f>IF(V166&lt;&gt;"",V170/((1+Comparison!$B$9)^(V166-0.5)),"")</f>
        <v/>
      </c>
      <c r="W172" s="20" t="str">
        <f>IF(W166&lt;&gt;"",W170/((1+Comparison!$B$9)^(W166-0.5)),"")</f>
        <v/>
      </c>
      <c r="X172" s="20" t="str">
        <f>IF(X166&lt;&gt;"",X170/((1+Comparison!$B$9)^(X166-0.5)),"")</f>
        <v/>
      </c>
      <c r="Y172" s="20" t="str">
        <f>IF(Y166&lt;&gt;"",Y170/((1+Comparison!$B$9)^(Y166-0.5)),"")</f>
        <v/>
      </c>
      <c r="Z172" s="20" t="str">
        <f>IF(Z166&lt;&gt;"",Z170/((1+Comparison!$B$9)^(Z166-0.5)),"")</f>
        <v/>
      </c>
      <c r="AA172" s="20" t="str">
        <f>IF(AA166&lt;&gt;"",AA170/((1+Comparison!$B$9)^(AA166-0.5)),"")</f>
        <v/>
      </c>
      <c r="AB172" s="20" t="str">
        <f>IF(AB166&lt;&gt;"",AB170/((1+Comparison!$B$9)^(AB166-0.5)),"")</f>
        <v/>
      </c>
      <c r="AC172" s="20" t="str">
        <f>IF(AC166&lt;&gt;"",AC170/((1+Comparison!$B$9)^(AC166-0.5)),"")</f>
        <v/>
      </c>
      <c r="AD172" s="20" t="str">
        <f>IF(AD166&lt;&gt;"",AD170/((1+Comparison!$B$9)^(AD166-0.5)),"")</f>
        <v/>
      </c>
      <c r="AE172" s="20" t="str">
        <f>IF(AE166&lt;&gt;"",AE170/((1+Comparison!$B$9)^(AE166-0.5)),"")</f>
        <v/>
      </c>
      <c r="AF172" s="20" t="str">
        <f>IF(AF166&lt;&gt;"",AF170/((1+Comparison!$B$9)^(AF166-0.5)),"")</f>
        <v/>
      </c>
      <c r="AG172" s="20" t="str">
        <f>IF(AG166&lt;&gt;"",AG170/((1+Comparison!$B$9)^(AG166-0.5)),"")</f>
        <v/>
      </c>
      <c r="AH172" s="20" t="str">
        <f>IF(AH166&lt;&gt;"",AH170/((1+Comparison!$B$9)^(AH166-0.5)),"")</f>
        <v/>
      </c>
      <c r="AI172" s="20" t="str">
        <f>IF(AI166&lt;&gt;"",AI170/((1+Comparison!$B$9)^(AI166-0.5)),"")</f>
        <v/>
      </c>
      <c r="AJ172" s="20" t="str">
        <f>IF(AJ166&lt;&gt;"",AJ170/((1+Comparison!$B$9)^(AJ166-0.5)),"")</f>
        <v/>
      </c>
      <c r="AK172" s="20" t="str">
        <f>IF(AK166&lt;&gt;"",AK170/((1+Comparison!$B$9)^(AK166-0.5)),"")</f>
        <v/>
      </c>
      <c r="AL172" s="20" t="str">
        <f>IF(AL166&lt;&gt;"",AL170/((1+Comparison!$B$9)^(AL166-0.5)),"")</f>
        <v/>
      </c>
      <c r="AM172" s="20" t="str">
        <f>IF(AM166&lt;&gt;"",AM170/((1+Comparison!$B$9)^(AM166-0.5)),"")</f>
        <v/>
      </c>
      <c r="AN172" s="20" t="str">
        <f>IF(AN166&lt;&gt;"",AN170/((1+Comparison!$B$9)^(AN166-0.5)),"")</f>
        <v/>
      </c>
      <c r="AO172" s="20" t="str">
        <f>IF(AO166&lt;&gt;"",AO170/((1+Comparison!$B$9)^(AO166-0.5)),"")</f>
        <v/>
      </c>
      <c r="AP172" s="20" t="str">
        <f>IF(AP166&lt;&gt;"",AP170/((1+Comparison!$B$9)^(AP166-0.5)),"")</f>
        <v/>
      </c>
      <c r="AQ172" s="20" t="str">
        <f>IF(AQ166&lt;&gt;"",AQ170/((1+Comparison!$B$9)^(AQ166-0.5)),"")</f>
        <v/>
      </c>
      <c r="AR172" s="20" t="str">
        <f>IF(AR166&lt;&gt;"",AR170/((1+Comparison!$B$9)^(AR166-0.5)),"")</f>
        <v/>
      </c>
      <c r="AS172" s="20" t="str">
        <f>IF(AS166&lt;&gt;"",AS170/((1+Comparison!$B$9)^(AS166-0.5)),"")</f>
        <v/>
      </c>
      <c r="AT172" s="20" t="str">
        <f>IF(AT166&lt;&gt;"",AT170/((1+Comparison!$B$9)^(AT166-0.5)),"")</f>
        <v/>
      </c>
      <c r="AU172" s="20" t="str">
        <f>IF(AU166&lt;&gt;"",AU170/((1+Comparison!$B$9)^(AU166-0.5)),"")</f>
        <v/>
      </c>
    </row>
    <row r="173" spans="1:47" x14ac:dyDescent="0.35">
      <c r="A173" s="23" t="s">
        <v>22</v>
      </c>
      <c r="B173" s="60"/>
      <c r="C173" t="s">
        <v>2</v>
      </c>
      <c r="D173" s="6"/>
      <c r="F173" s="13" t="s">
        <v>33</v>
      </c>
      <c r="G173" s="18">
        <f>IF(G166&lt;&gt;"",G172,"")</f>
        <v>-200000</v>
      </c>
      <c r="H173" s="18">
        <f t="shared" ref="H173" si="541">IF(H166&lt;&gt;"",G173+H172,"")</f>
        <v>-274180.8055760077</v>
      </c>
      <c r="I173" s="18">
        <f t="shared" ref="I173" si="542">IF(I166&lt;&gt;"",H173+I172,"")</f>
        <v>-347420.78142275871</v>
      </c>
      <c r="J173" s="18">
        <f t="shared" ref="J173" si="543">IF(J166&lt;&gt;"",I173+J172,"")</f>
        <v>-419731.86001486803</v>
      </c>
      <c r="K173" s="18">
        <f t="shared" ref="K173" si="544">IF(K166&lt;&gt;"",J173+K172,"")</f>
        <v>-491125.82248824812</v>
      </c>
      <c r="L173" s="18">
        <f t="shared" ref="L173" si="545">IF(L166&lt;&gt;"",K173+L172,"")</f>
        <v>-561614.30055952689</v>
      </c>
      <c r="M173" s="18">
        <f t="shared" ref="M173" si="546">IF(M166&lt;&gt;"",L173+M172,"")</f>
        <v>-631208.77842112107</v>
      </c>
      <c r="N173" s="18">
        <f t="shared" ref="N173" si="547">IF(N166&lt;&gt;"",M173+N172,"")</f>
        <v>-699920.5946122756</v>
      </c>
      <c r="O173" s="18">
        <f t="shared" ref="O173" si="548">IF(O166&lt;&gt;"",N173+O172,"")</f>
        <v>-767760.94386637153</v>
      </c>
      <c r="P173" s="18">
        <f t="shared" ref="P173" si="549">IF(P166&lt;&gt;"",O173+P172,"")</f>
        <v>-834740.87893480575</v>
      </c>
      <c r="Q173" s="18">
        <f t="shared" ref="Q173" si="550">IF(Q166&lt;&gt;"",P173+Q172,"")</f>
        <v>-900871.31238773791</v>
      </c>
      <c r="R173" s="18" t="str">
        <f t="shared" ref="R173" si="551">IF(R166&lt;&gt;"",Q173+R172,"")</f>
        <v/>
      </c>
      <c r="S173" s="18" t="str">
        <f t="shared" ref="S173" si="552">IF(S166&lt;&gt;"",R173+S172,"")</f>
        <v/>
      </c>
      <c r="T173" s="18" t="str">
        <f t="shared" ref="T173" si="553">IF(T166&lt;&gt;"",S173+T172,"")</f>
        <v/>
      </c>
      <c r="U173" s="18" t="str">
        <f t="shared" ref="U173" si="554">IF(U166&lt;&gt;"",T173+U172,"")</f>
        <v/>
      </c>
      <c r="V173" s="18" t="str">
        <f t="shared" ref="V173" si="555">IF(V166&lt;&gt;"",U173+V172,"")</f>
        <v/>
      </c>
      <c r="W173" s="18" t="str">
        <f t="shared" ref="W173" si="556">IF(W166&lt;&gt;"",V173+W172,"")</f>
        <v/>
      </c>
      <c r="X173" s="18" t="str">
        <f t="shared" ref="X173" si="557">IF(X166&lt;&gt;"",W173+X172,"")</f>
        <v/>
      </c>
      <c r="Y173" s="18" t="str">
        <f t="shared" ref="Y173" si="558">IF(Y166&lt;&gt;"",X173+Y172,"")</f>
        <v/>
      </c>
      <c r="Z173" s="18" t="str">
        <f t="shared" ref="Z173" si="559">IF(Z166&lt;&gt;"",Y173+Z172,"")</f>
        <v/>
      </c>
      <c r="AA173" s="18" t="str">
        <f t="shared" ref="AA173" si="560">IF(AA166&lt;&gt;"",Z173+AA172,"")</f>
        <v/>
      </c>
      <c r="AB173" s="18" t="str">
        <f t="shared" ref="AB173" si="561">IF(AB166&lt;&gt;"",AA173+AB172,"")</f>
        <v/>
      </c>
      <c r="AC173" s="18" t="str">
        <f t="shared" ref="AC173" si="562">IF(AC166&lt;&gt;"",AB173+AC172,"")</f>
        <v/>
      </c>
      <c r="AD173" s="18" t="str">
        <f t="shared" ref="AD173" si="563">IF(AD166&lt;&gt;"",AC173+AD172,"")</f>
        <v/>
      </c>
      <c r="AE173" s="18" t="str">
        <f t="shared" ref="AE173" si="564">IF(AE166&lt;&gt;"",AD173+AE172,"")</f>
        <v/>
      </c>
      <c r="AF173" s="18" t="str">
        <f t="shared" ref="AF173" si="565">IF(AF166&lt;&gt;"",AE173+AF172,"")</f>
        <v/>
      </c>
      <c r="AG173" s="18" t="str">
        <f t="shared" ref="AG173" si="566">IF(AG166&lt;&gt;"",AF173+AG172,"")</f>
        <v/>
      </c>
      <c r="AH173" s="18" t="str">
        <f t="shared" ref="AH173" si="567">IF(AH166&lt;&gt;"",AG173+AH172,"")</f>
        <v/>
      </c>
      <c r="AI173" s="18" t="str">
        <f t="shared" ref="AI173" si="568">IF(AI166&lt;&gt;"",AH173+AI172,"")</f>
        <v/>
      </c>
      <c r="AJ173" s="18" t="str">
        <f t="shared" ref="AJ173" si="569">IF(AJ166&lt;&gt;"",AI173+AJ172,"")</f>
        <v/>
      </c>
      <c r="AK173" s="18" t="str">
        <f t="shared" ref="AK173" si="570">IF(AK166&lt;&gt;"",AJ173+AK172,"")</f>
        <v/>
      </c>
      <c r="AL173" s="18" t="str">
        <f t="shared" ref="AL173" si="571">IF(AL166&lt;&gt;"",AK173+AL172,"")</f>
        <v/>
      </c>
      <c r="AM173" s="18" t="str">
        <f t="shared" ref="AM173" si="572">IF(AM166&lt;&gt;"",AL173+AM172,"")</f>
        <v/>
      </c>
      <c r="AN173" s="18" t="str">
        <f t="shared" ref="AN173" si="573">IF(AN166&lt;&gt;"",AM173+AN172,"")</f>
        <v/>
      </c>
      <c r="AO173" s="18" t="str">
        <f t="shared" ref="AO173" si="574">IF(AO166&lt;&gt;"",AN173+AO172,"")</f>
        <v/>
      </c>
      <c r="AP173" s="18" t="str">
        <f t="shared" ref="AP173" si="575">IF(AP166&lt;&gt;"",AO173+AP172,"")</f>
        <v/>
      </c>
      <c r="AQ173" s="18" t="str">
        <f t="shared" ref="AQ173" si="576">IF(AQ166&lt;&gt;"",AP173+AQ172,"")</f>
        <v/>
      </c>
      <c r="AR173" s="18" t="str">
        <f t="shared" ref="AR173" si="577">IF(AR166&lt;&gt;"",AQ173+AR172,"")</f>
        <v/>
      </c>
      <c r="AS173" s="18" t="str">
        <f t="shared" ref="AS173" si="578">IF(AS166&lt;&gt;"",AR173+AS172,"")</f>
        <v/>
      </c>
      <c r="AT173" s="18" t="str">
        <f t="shared" ref="AT173" si="579">IF(AT166&lt;&gt;"",AS173+AT172,"")</f>
        <v/>
      </c>
      <c r="AU173" s="18" t="str">
        <f t="shared" ref="AU173" si="580">IF(AU166&lt;&gt;"",AT173+AU172,"")</f>
        <v/>
      </c>
    </row>
    <row r="174" spans="1:47" x14ac:dyDescent="0.35">
      <c r="A174" s="1" t="s">
        <v>87</v>
      </c>
      <c r="B174" s="66"/>
    </row>
    <row r="175" spans="1:47" x14ac:dyDescent="0.35">
      <c r="A175" s="11" t="s">
        <v>4</v>
      </c>
      <c r="B175" s="64">
        <v>1.258</v>
      </c>
      <c r="C175" t="s">
        <v>6</v>
      </c>
      <c r="D175" t="s">
        <v>84</v>
      </c>
      <c r="F175" s="14" t="s">
        <v>47</v>
      </c>
      <c r="G175" s="15">
        <f>SUM(G172:AU172)</f>
        <v>-900871.31238773791</v>
      </c>
    </row>
    <row r="176" spans="1:47" x14ac:dyDescent="0.35">
      <c r="A176" s="11" t="s">
        <v>5</v>
      </c>
      <c r="B176" s="64">
        <v>0.39100000000000001</v>
      </c>
      <c r="C176" t="s">
        <v>7</v>
      </c>
      <c r="D176" t="s">
        <v>85</v>
      </c>
      <c r="F176" s="16" t="s">
        <v>50</v>
      </c>
      <c r="G176" s="16"/>
    </row>
    <row r="177" spans="1:47" x14ac:dyDescent="0.35">
      <c r="A177" s="11" t="s">
        <v>13</v>
      </c>
      <c r="B177" s="60">
        <v>5024</v>
      </c>
      <c r="C177" t="s">
        <v>15</v>
      </c>
      <c r="D177" t="s">
        <v>17</v>
      </c>
      <c r="F177" s="16" t="s">
        <v>48</v>
      </c>
      <c r="G177" s="17">
        <f>G170</f>
        <v>-200000</v>
      </c>
    </row>
    <row r="178" spans="1:47" x14ac:dyDescent="0.35">
      <c r="A178" s="11" t="s">
        <v>14</v>
      </c>
      <c r="B178" s="64">
        <v>0.2</v>
      </c>
      <c r="C178" t="s">
        <v>16</v>
      </c>
      <c r="D178" t="s">
        <v>38</v>
      </c>
      <c r="F178" s="13" t="s">
        <v>49</v>
      </c>
      <c r="G178" s="18">
        <f>G175-G177</f>
        <v>-700871.31238773791</v>
      </c>
    </row>
    <row r="179" spans="1:47" x14ac:dyDescent="0.35">
      <c r="A179" s="23" t="s">
        <v>23</v>
      </c>
      <c r="B179" s="64"/>
      <c r="C179" t="s">
        <v>16</v>
      </c>
      <c r="D179" s="6"/>
    </row>
    <row r="180" spans="1:47" x14ac:dyDescent="0.35">
      <c r="A180" s="23" t="s">
        <v>24</v>
      </c>
      <c r="B180" s="64"/>
      <c r="C180" t="s">
        <v>16</v>
      </c>
      <c r="D180" s="6"/>
    </row>
    <row r="181" spans="1:47" x14ac:dyDescent="0.35">
      <c r="A181" s="24" t="s">
        <v>25</v>
      </c>
      <c r="B181" s="65"/>
      <c r="C181" s="13" t="s">
        <v>16</v>
      </c>
      <c r="D181" s="25"/>
    </row>
    <row r="182" spans="1:47" ht="18.5" x14ac:dyDescent="0.45">
      <c r="A182" s="5"/>
    </row>
    <row r="183" spans="1:47" x14ac:dyDescent="0.35">
      <c r="A183" s="7" t="s">
        <v>98</v>
      </c>
      <c r="B183" s="6"/>
      <c r="C183" s="6"/>
      <c r="D183" s="6"/>
    </row>
    <row r="184" spans="1:47" x14ac:dyDescent="0.35">
      <c r="A184" s="6" t="s">
        <v>73</v>
      </c>
      <c r="B184" s="6"/>
      <c r="C184" s="6"/>
      <c r="D184" s="6"/>
    </row>
    <row r="185" spans="1:47" x14ac:dyDescent="0.35">
      <c r="A185" s="8" t="s">
        <v>36</v>
      </c>
      <c r="B185" s="8" t="s">
        <v>8</v>
      </c>
      <c r="C185" s="8" t="s">
        <v>9</v>
      </c>
      <c r="D185" s="8" t="s">
        <v>10</v>
      </c>
      <c r="F185" s="8"/>
      <c r="G185" s="9" t="s">
        <v>52</v>
      </c>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row>
    <row r="186" spans="1:47" x14ac:dyDescent="0.35">
      <c r="A186" s="1" t="s">
        <v>86</v>
      </c>
      <c r="F186" s="8" t="s">
        <v>51</v>
      </c>
      <c r="G186" s="9">
        <f t="shared" ref="G186:AU186" si="581">G166</f>
        <v>0</v>
      </c>
      <c r="H186" s="9">
        <f t="shared" si="581"/>
        <v>1</v>
      </c>
      <c r="I186" s="9">
        <f t="shared" si="581"/>
        <v>2</v>
      </c>
      <c r="J186" s="9">
        <f t="shared" si="581"/>
        <v>3</v>
      </c>
      <c r="K186" s="9">
        <f t="shared" si="581"/>
        <v>4</v>
      </c>
      <c r="L186" s="9">
        <f t="shared" si="581"/>
        <v>5</v>
      </c>
      <c r="M186" s="9">
        <f t="shared" si="581"/>
        <v>6</v>
      </c>
      <c r="N186" s="9">
        <f t="shared" si="581"/>
        <v>7</v>
      </c>
      <c r="O186" s="9">
        <f t="shared" si="581"/>
        <v>8</v>
      </c>
      <c r="P186" s="9">
        <f t="shared" si="581"/>
        <v>9</v>
      </c>
      <c r="Q186" s="9">
        <f t="shared" si="581"/>
        <v>10</v>
      </c>
      <c r="R186" s="9" t="str">
        <f t="shared" si="581"/>
        <v/>
      </c>
      <c r="S186" s="9" t="str">
        <f t="shared" si="581"/>
        <v/>
      </c>
      <c r="T186" s="9" t="str">
        <f t="shared" si="581"/>
        <v/>
      </c>
      <c r="U186" s="9" t="str">
        <f t="shared" si="581"/>
        <v/>
      </c>
      <c r="V186" s="9" t="str">
        <f t="shared" si="581"/>
        <v/>
      </c>
      <c r="W186" s="9" t="str">
        <f t="shared" si="581"/>
        <v/>
      </c>
      <c r="X186" s="9" t="str">
        <f t="shared" si="581"/>
        <v/>
      </c>
      <c r="Y186" s="9" t="str">
        <f t="shared" si="581"/>
        <v/>
      </c>
      <c r="Z186" s="9" t="str">
        <f t="shared" si="581"/>
        <v/>
      </c>
      <c r="AA186" s="9" t="str">
        <f t="shared" si="581"/>
        <v/>
      </c>
      <c r="AB186" s="9" t="str">
        <f t="shared" si="581"/>
        <v/>
      </c>
      <c r="AC186" s="9" t="str">
        <f t="shared" si="581"/>
        <v/>
      </c>
      <c r="AD186" s="9" t="str">
        <f t="shared" si="581"/>
        <v/>
      </c>
      <c r="AE186" s="9" t="str">
        <f t="shared" si="581"/>
        <v/>
      </c>
      <c r="AF186" s="9" t="str">
        <f t="shared" si="581"/>
        <v/>
      </c>
      <c r="AG186" s="9" t="str">
        <f t="shared" si="581"/>
        <v/>
      </c>
      <c r="AH186" s="9" t="str">
        <f t="shared" si="581"/>
        <v/>
      </c>
      <c r="AI186" s="9" t="str">
        <f t="shared" si="581"/>
        <v/>
      </c>
      <c r="AJ186" s="9" t="str">
        <f t="shared" si="581"/>
        <v/>
      </c>
      <c r="AK186" s="9" t="str">
        <f t="shared" si="581"/>
        <v/>
      </c>
      <c r="AL186" s="9" t="str">
        <f t="shared" si="581"/>
        <v/>
      </c>
      <c r="AM186" s="9" t="str">
        <f t="shared" si="581"/>
        <v/>
      </c>
      <c r="AN186" s="9" t="str">
        <f t="shared" si="581"/>
        <v/>
      </c>
      <c r="AO186" s="9" t="str">
        <f t="shared" si="581"/>
        <v/>
      </c>
      <c r="AP186" s="9" t="str">
        <f t="shared" si="581"/>
        <v/>
      </c>
      <c r="AQ186" s="9" t="str">
        <f t="shared" si="581"/>
        <v/>
      </c>
      <c r="AR186" s="9" t="str">
        <f t="shared" si="581"/>
        <v/>
      </c>
      <c r="AS186" s="9" t="str">
        <f t="shared" si="581"/>
        <v/>
      </c>
      <c r="AT186" s="9" t="str">
        <f t="shared" si="581"/>
        <v/>
      </c>
      <c r="AU186" s="9" t="str">
        <f t="shared" si="581"/>
        <v/>
      </c>
    </row>
    <row r="187" spans="1:47" x14ac:dyDescent="0.35">
      <c r="A187" s="11" t="s">
        <v>1</v>
      </c>
      <c r="B187" s="60">
        <v>553000</v>
      </c>
      <c r="C187" t="s">
        <v>2</v>
      </c>
      <c r="F187" t="s">
        <v>28</v>
      </c>
      <c r="G187" s="2">
        <f>-SUM(B187,B189,B191:B193)</f>
        <v>-558000</v>
      </c>
      <c r="H187" t="str">
        <f>IF(COLUMN()-7=Comparison!$B$7,-($B187*$B188+$B189*$B190),"")</f>
        <v/>
      </c>
      <c r="I187" t="str">
        <f>IF(COLUMN()-7=Comparison!$B$7,-($B187*$B188+$B189*$B190),"")</f>
        <v/>
      </c>
      <c r="J187" t="str">
        <f>IF(COLUMN()-7=Comparison!$B$7,-($B187*$B188+$B189*$B190),"")</f>
        <v/>
      </c>
      <c r="K187" t="str">
        <f>IF(COLUMN()-7=Comparison!$B$7,-($B187*$B188+$B189*$B190),"")</f>
        <v/>
      </c>
      <c r="L187" t="str">
        <f>IF(COLUMN()-7=Comparison!$B$7,-($B187*$B188+$B189*$B190),"")</f>
        <v/>
      </c>
      <c r="M187" t="str">
        <f>IF(COLUMN()-7=Comparison!$B$7,-($B187*$B188+$B189*$B190),"")</f>
        <v/>
      </c>
      <c r="N187" t="str">
        <f>IF(COLUMN()-7=Comparison!$B$7,-($B187*$B188+$B189*$B190),"")</f>
        <v/>
      </c>
      <c r="O187" t="str">
        <f>IF(COLUMN()-7=Comparison!$B$7,-($B187*$B188+$B189*$B190),"")</f>
        <v/>
      </c>
      <c r="P187" t="str">
        <f>IF(COLUMN()-7=Comparison!$B$7,-($B187*$B188+$B189*$B190),"")</f>
        <v/>
      </c>
      <c r="Q187">
        <f>IF(COLUMN()-7=Comparison!$B$7,-($B187*$B188+$B189*$B190),"")</f>
        <v>0</v>
      </c>
      <c r="R187" t="str">
        <f>IF(COLUMN()-7=Comparison!$B$7,-($B187*$B188+$B189*$B190),"")</f>
        <v/>
      </c>
      <c r="S187" t="str">
        <f>IF(COLUMN()-7=Comparison!$B$7,-($B187*$B188+$B189*$B190),"")</f>
        <v/>
      </c>
      <c r="T187" t="str">
        <f>IF(COLUMN()-7=Comparison!$B$7,-($B187*$B188+$B189*$B190),"")</f>
        <v/>
      </c>
      <c r="U187" t="str">
        <f>IF(COLUMN()-7=Comparison!$B$7,-($B187*$B188+$B189*$B190),"")</f>
        <v/>
      </c>
      <c r="V187" t="str">
        <f>IF(COLUMN()-7=Comparison!$B$7,-($B187*$B188+$B189*$B190),"")</f>
        <v/>
      </c>
      <c r="W187" t="str">
        <f>IF(COLUMN()-7=Comparison!$B$7,-($B187*$B188+$B189*$B190),"")</f>
        <v/>
      </c>
      <c r="X187" t="str">
        <f>IF(COLUMN()-7=Comparison!$B$7,-($B187*$B188+$B189*$B190),"")</f>
        <v/>
      </c>
      <c r="Y187" t="str">
        <f>IF(COLUMN()-7=Comparison!$B$7,-($B187*$B188+$B189*$B190),"")</f>
        <v/>
      </c>
      <c r="Z187" t="str">
        <f>IF(COLUMN()-7=Comparison!$B$7,-($B187*$B188+$B189*$B190),"")</f>
        <v/>
      </c>
      <c r="AA187" t="str">
        <f>IF(COLUMN()-7=Comparison!$B$7,-($B187*$B188+$B189*$B190),"")</f>
        <v/>
      </c>
      <c r="AB187" t="str">
        <f>IF(COLUMN()-7=Comparison!$B$7,-($B187*$B188+$B189*$B190),"")</f>
        <v/>
      </c>
      <c r="AC187" t="str">
        <f>IF(COLUMN()-7=Comparison!$B$7,-($B187*$B188+$B189*$B190),"")</f>
        <v/>
      </c>
      <c r="AD187" t="str">
        <f>IF(COLUMN()-7=Comparison!$B$7,-($B187*$B188+$B189*$B190),"")</f>
        <v/>
      </c>
      <c r="AE187" t="str">
        <f>IF(COLUMN()-7=Comparison!$B$7,-($B187*$B188+$B189*$B190),"")</f>
        <v/>
      </c>
      <c r="AF187" t="str">
        <f>IF(COLUMN()-7=Comparison!$B$7,-($B187*$B188+$B189*$B190),"")</f>
        <v/>
      </c>
      <c r="AG187" t="str">
        <f>IF(COLUMN()-7=Comparison!$B$7,-($B187*$B188+$B189*$B190),"")</f>
        <v/>
      </c>
      <c r="AH187" t="str">
        <f>IF(COLUMN()-7=Comparison!$B$7,-($B187*$B188+$B189*$B190),"")</f>
        <v/>
      </c>
      <c r="AI187" t="str">
        <f>IF(COLUMN()-7=Comparison!$B$7,-($B187*$B188+$B189*$B190),"")</f>
        <v/>
      </c>
      <c r="AJ187" t="str">
        <f>IF(COLUMN()-7=Comparison!$B$7,-($B187*$B188+$B189*$B190),"")</f>
        <v/>
      </c>
      <c r="AK187" t="str">
        <f>IF(COLUMN()-7=Comparison!$B$7,-($B187*$B188+$B189*$B190),"")</f>
        <v/>
      </c>
      <c r="AL187" t="str">
        <f>IF(COLUMN()-7=Comparison!$B$7,-($B187*$B188+$B189*$B190),"")</f>
        <v/>
      </c>
      <c r="AM187" t="str">
        <f>IF(COLUMN()-7=Comparison!$B$7,-($B187*$B188+$B189*$B190),"")</f>
        <v/>
      </c>
      <c r="AN187" t="str">
        <f>IF(COLUMN()-7=Comparison!$B$7,-($B187*$B188+$B189*$B190),"")</f>
        <v/>
      </c>
      <c r="AO187" t="str">
        <f>IF(COLUMN()-7=Comparison!$B$7,-($B187*$B188+$B189*$B190),"")</f>
        <v/>
      </c>
      <c r="AP187" t="str">
        <f>IF(COLUMN()-7=Comparison!$B$7,-($B187*$B188+$B189*$B190),"")</f>
        <v/>
      </c>
      <c r="AQ187" t="str">
        <f>IF(COLUMN()-7=Comparison!$B$7,-($B187*$B188+$B189*$B190),"")</f>
        <v/>
      </c>
      <c r="AR187" t="str">
        <f>IF(COLUMN()-7=Comparison!$B$7,-($B187*$B188+$B189*$B190),"")</f>
        <v/>
      </c>
      <c r="AS187" t="str">
        <f>IF(COLUMN()-7=Comparison!$B$7,-($B187*$B188+$B189*$B190),"")</f>
        <v/>
      </c>
      <c r="AT187" t="str">
        <f>IF(COLUMN()-7=Comparison!$B$7,-($B187*$B188+$B189*$B190),"")</f>
        <v/>
      </c>
      <c r="AU187" t="str">
        <f>IF(COLUMN()-7=Comparison!$B$7,-($B187*$B188+$B189*$B190),"")</f>
        <v/>
      </c>
    </row>
    <row r="188" spans="1:47" x14ac:dyDescent="0.35">
      <c r="A188" s="11" t="s">
        <v>26</v>
      </c>
      <c r="B188" s="63">
        <v>0</v>
      </c>
      <c r="C188" t="s">
        <v>18</v>
      </c>
      <c r="F188" t="s">
        <v>29</v>
      </c>
      <c r="G188" s="2"/>
      <c r="H188" s="2">
        <f>IF(H186&lt;&gt;"",-((SUM($B198:$B201)+$B195*$B196)*Comparison!$B$8+$B197)*((1+Comparison!$B$10)^H186),"")</f>
        <v>-32647.119999999999</v>
      </c>
      <c r="I188" s="2">
        <f>IF(I186&lt;&gt;"",-((SUM($B198:$B201)+$B195*$B196)*Comparison!$B$8+$B197)*((1+Comparison!$B$10)^I186),"")</f>
        <v>-33038.885439999998</v>
      </c>
      <c r="J188" s="2">
        <f>IF(J186&lt;&gt;"",-((SUM($B198:$B201)+$B195*$B196)*Comparison!$B$8+$B197)*((1+Comparison!$B$10)^J186),"")</f>
        <v>-33435.35206528</v>
      </c>
      <c r="K188" s="2">
        <f>IF(K186&lt;&gt;"",-((SUM($B198:$B201)+$B195*$B196)*Comparison!$B$8+$B197)*((1+Comparison!$B$10)^K186),"")</f>
        <v>-33836.576290063356</v>
      </c>
      <c r="L188" s="2">
        <f>IF(L186&lt;&gt;"",-((SUM($B198:$B201)+$B195*$B196)*Comparison!$B$8+$B197)*((1+Comparison!$B$10)^L186),"")</f>
        <v>-34242.61520554412</v>
      </c>
      <c r="M188" s="2">
        <f>IF(M186&lt;&gt;"",-((SUM($B198:$B201)+$B195*$B196)*Comparison!$B$8+$B197)*((1+Comparison!$B$10)^M186),"")</f>
        <v>-34653.526588010645</v>
      </c>
      <c r="N188" s="2">
        <f>IF(N186&lt;&gt;"",-((SUM($B198:$B201)+$B195*$B196)*Comparison!$B$8+$B197)*((1+Comparison!$B$10)^N186),"")</f>
        <v>-35069.368907066775</v>
      </c>
      <c r="O188" s="2">
        <f>IF(O186&lt;&gt;"",-((SUM($B198:$B201)+$B195*$B196)*Comparison!$B$8+$B197)*((1+Comparison!$B$10)^O186),"")</f>
        <v>-35490.201333951576</v>
      </c>
      <c r="P188" s="2">
        <f>IF(P186&lt;&gt;"",-((SUM($B198:$B201)+$B195*$B196)*Comparison!$B$8+$B197)*((1+Comparison!$B$10)^P186),"")</f>
        <v>-35916.083749958991</v>
      </c>
      <c r="Q188" s="2">
        <f>IF(Q186&lt;&gt;"",-((SUM($B198:$B201)+$B195*$B196)*Comparison!$B$8+$B197)*((1+Comparison!$B$10)^Q186),"")</f>
        <v>-36347.0767549585</v>
      </c>
      <c r="R188" s="2" t="str">
        <f>IF(R186&lt;&gt;"",-((SUM($B198:$B201)+$B195*$B196)*Comparison!$B$8+$B197)*((1+Comparison!$B$10)^R186),"")</f>
        <v/>
      </c>
      <c r="S188" s="2" t="str">
        <f>IF(S186&lt;&gt;"",-((SUM($B198:$B201)+$B195*$B196)*Comparison!$B$8+$B197)*((1+Comparison!$B$10)^S186),"")</f>
        <v/>
      </c>
      <c r="T188" s="2" t="str">
        <f>IF(T186&lt;&gt;"",-((SUM($B198:$B201)+$B195*$B196)*Comparison!$B$8+$B197)*((1+Comparison!$B$10)^T186),"")</f>
        <v/>
      </c>
      <c r="U188" s="2" t="str">
        <f>IF(U186&lt;&gt;"",-((SUM($B198:$B201)+$B195*$B196)*Comparison!$B$8+$B197)*((1+Comparison!$B$10)^U186),"")</f>
        <v/>
      </c>
      <c r="V188" s="2" t="str">
        <f>IF(V186&lt;&gt;"",-((SUM($B198:$B201)+$B195*$B196)*Comparison!$B$8+$B197)*((1+Comparison!$B$10)^V186),"")</f>
        <v/>
      </c>
      <c r="W188" s="2" t="str">
        <f>IF(W186&lt;&gt;"",-((SUM($B198:$B201)+$B195*$B196)*Comparison!$B$8+$B197)*((1+Comparison!$B$10)^W186),"")</f>
        <v/>
      </c>
      <c r="X188" s="2" t="str">
        <f>IF(X186&lt;&gt;"",-((SUM($B198:$B201)+$B195*$B196)*Comparison!$B$8+$B197)*((1+Comparison!$B$10)^X186),"")</f>
        <v/>
      </c>
      <c r="Y188" s="2" t="str">
        <f>IF(Y186&lt;&gt;"",-((SUM($B198:$B201)+$B195*$B196)*Comparison!$B$8+$B197)*((1+Comparison!$B$10)^Y186),"")</f>
        <v/>
      </c>
      <c r="Z188" s="2" t="str">
        <f>IF(Z186&lt;&gt;"",-((SUM($B198:$B201)+$B195*$B196)*Comparison!$B$8+$B197)*((1+Comparison!$B$10)^Z186),"")</f>
        <v/>
      </c>
      <c r="AA188" s="2" t="str">
        <f>IF(AA186&lt;&gt;"",-((SUM($B198:$B201)+$B195*$B196)*Comparison!$B$8+$B197)*((1+Comparison!$B$10)^AA186),"")</f>
        <v/>
      </c>
      <c r="AB188" s="2" t="str">
        <f>IF(AB186&lt;&gt;"",-((SUM($B198:$B201)+$B195*$B196)*Comparison!$B$8+$B197)*((1+Comparison!$B$10)^AB186),"")</f>
        <v/>
      </c>
      <c r="AC188" s="2" t="str">
        <f>IF(AC186&lt;&gt;"",-((SUM($B198:$B201)+$B195*$B196)*Comparison!$B$8+$B197)*((1+Comparison!$B$10)^AC186),"")</f>
        <v/>
      </c>
      <c r="AD188" s="2" t="str">
        <f>IF(AD186&lt;&gt;"",-((SUM($B198:$B201)+$B195*$B196)*Comparison!$B$8+$B197)*((1+Comparison!$B$10)^AD186),"")</f>
        <v/>
      </c>
      <c r="AE188" s="2" t="str">
        <f>IF(AE186&lt;&gt;"",-((SUM($B198:$B201)+$B195*$B196)*Comparison!$B$8+$B197)*((1+Comparison!$B$10)^AE186),"")</f>
        <v/>
      </c>
      <c r="AF188" s="2" t="str">
        <f>IF(AF186&lt;&gt;"",-((SUM($B198:$B201)+$B195*$B196)*Comparison!$B$8+$B197)*((1+Comparison!$B$10)^AF186),"")</f>
        <v/>
      </c>
      <c r="AG188" s="2" t="str">
        <f>IF(AG186&lt;&gt;"",-((SUM($B198:$B201)+$B195*$B196)*Comparison!$B$8+$B197)*((1+Comparison!$B$10)^AG186),"")</f>
        <v/>
      </c>
      <c r="AH188" s="2" t="str">
        <f>IF(AH186&lt;&gt;"",-((SUM($B198:$B201)+$B195*$B196)*Comparison!$B$8+$B197)*((1+Comparison!$B$10)^AH186),"")</f>
        <v/>
      </c>
      <c r="AI188" s="2" t="str">
        <f>IF(AI186&lt;&gt;"",-((SUM($B198:$B201)+$B195*$B196)*Comparison!$B$8+$B197)*((1+Comparison!$B$10)^AI186),"")</f>
        <v/>
      </c>
      <c r="AJ188" s="2" t="str">
        <f>IF(AJ186&lt;&gt;"",-((SUM($B198:$B201)+$B195*$B196)*Comparison!$B$8+$B197)*((1+Comparison!$B$10)^AJ186),"")</f>
        <v/>
      </c>
      <c r="AK188" s="2" t="str">
        <f>IF(AK186&lt;&gt;"",-((SUM($B198:$B201)+$B195*$B196)*Comparison!$B$8+$B197)*((1+Comparison!$B$10)^AK186),"")</f>
        <v/>
      </c>
      <c r="AL188" s="2" t="str">
        <f>IF(AL186&lt;&gt;"",-((SUM($B198:$B201)+$B195*$B196)*Comparison!$B$8+$B197)*((1+Comparison!$B$10)^AL186),"")</f>
        <v/>
      </c>
      <c r="AM188" s="2" t="str">
        <f>IF(AM186&lt;&gt;"",-((SUM($B198:$B201)+$B195*$B196)*Comparison!$B$8+$B197)*((1+Comparison!$B$10)^AM186),"")</f>
        <v/>
      </c>
      <c r="AN188" s="2" t="str">
        <f>IF(AN186&lt;&gt;"",-((SUM($B198:$B201)+$B195*$B196)*Comparison!$B$8+$B197)*((1+Comparison!$B$10)^AN186),"")</f>
        <v/>
      </c>
      <c r="AO188" s="2" t="str">
        <f>IF(AO186&lt;&gt;"",-((SUM($B198:$B201)+$B195*$B196)*Comparison!$B$8+$B197)*((1+Comparison!$B$10)^AO186),"")</f>
        <v/>
      </c>
      <c r="AP188" s="2" t="str">
        <f>IF(AP186&lt;&gt;"",-((SUM($B198:$B201)+$B195*$B196)*Comparison!$B$8+$B197)*((1+Comparison!$B$10)^AP186),"")</f>
        <v/>
      </c>
      <c r="AQ188" s="2" t="str">
        <f>IF(AQ186&lt;&gt;"",-((SUM($B198:$B201)+$B195*$B196)*Comparison!$B$8+$B197)*((1+Comparison!$B$10)^AQ186),"")</f>
        <v/>
      </c>
      <c r="AR188" s="2" t="str">
        <f>IF(AR186&lt;&gt;"",-((SUM($B198:$B201)+$B195*$B196)*Comparison!$B$8+$B197)*((1+Comparison!$B$10)^AR186),"")</f>
        <v/>
      </c>
      <c r="AS188" s="2" t="str">
        <f>IF(AS186&lt;&gt;"",-((SUM($B198:$B201)+$B195*$B196)*Comparison!$B$8+$B197)*((1+Comparison!$B$10)^AS186),"")</f>
        <v/>
      </c>
      <c r="AT188" s="2" t="str">
        <f>IF(AT186&lt;&gt;"",-((SUM($B198:$B201)+$B195*$B196)*Comparison!$B$8+$B197)*((1+Comparison!$B$10)^AT186),"")</f>
        <v/>
      </c>
      <c r="AU188" s="2" t="str">
        <f>IF(AU186&lt;&gt;"",-((SUM($B198:$B201)+$B195*$B196)*Comparison!$B$8+$B197)*((1+Comparison!$B$10)^AU186),"")</f>
        <v/>
      </c>
    </row>
    <row r="189" spans="1:47" x14ac:dyDescent="0.35">
      <c r="A189" s="11" t="s">
        <v>19</v>
      </c>
      <c r="B189" s="60">
        <v>5000</v>
      </c>
      <c r="C189" t="s">
        <v>2</v>
      </c>
      <c r="F189" t="s">
        <v>35</v>
      </c>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row>
    <row r="190" spans="1:47" x14ac:dyDescent="0.35">
      <c r="A190" s="11" t="s">
        <v>27</v>
      </c>
      <c r="B190" s="63">
        <v>0</v>
      </c>
      <c r="C190" t="s">
        <v>18</v>
      </c>
      <c r="F190" s="1" t="s">
        <v>30</v>
      </c>
      <c r="G190" s="4">
        <f>IF(G186&lt;&gt;"",SUM(G187:G189),"")</f>
        <v>-558000</v>
      </c>
      <c r="H190" s="4">
        <f t="shared" ref="H190:AU190" si="582">IF(H186&lt;&gt;"",SUM(H187:H189),"")</f>
        <v>-32647.119999999999</v>
      </c>
      <c r="I190" s="4">
        <f t="shared" si="582"/>
        <v>-33038.885439999998</v>
      </c>
      <c r="J190" s="4">
        <f t="shared" si="582"/>
        <v>-33435.35206528</v>
      </c>
      <c r="K190" s="4">
        <f t="shared" si="582"/>
        <v>-33836.576290063356</v>
      </c>
      <c r="L190" s="4">
        <f t="shared" si="582"/>
        <v>-34242.61520554412</v>
      </c>
      <c r="M190" s="4">
        <f t="shared" si="582"/>
        <v>-34653.526588010645</v>
      </c>
      <c r="N190" s="4">
        <f t="shared" si="582"/>
        <v>-35069.368907066775</v>
      </c>
      <c r="O190" s="4">
        <f t="shared" si="582"/>
        <v>-35490.201333951576</v>
      </c>
      <c r="P190" s="4">
        <f t="shared" si="582"/>
        <v>-35916.083749958991</v>
      </c>
      <c r="Q190" s="4">
        <f t="shared" si="582"/>
        <v>-36347.0767549585</v>
      </c>
      <c r="R190" s="4" t="str">
        <f t="shared" si="582"/>
        <v/>
      </c>
      <c r="S190" s="4" t="str">
        <f t="shared" si="582"/>
        <v/>
      </c>
      <c r="T190" s="4" t="str">
        <f t="shared" si="582"/>
        <v/>
      </c>
      <c r="U190" s="4" t="str">
        <f t="shared" si="582"/>
        <v/>
      </c>
      <c r="V190" s="4" t="str">
        <f t="shared" si="582"/>
        <v/>
      </c>
      <c r="W190" s="4" t="str">
        <f t="shared" si="582"/>
        <v/>
      </c>
      <c r="X190" s="4" t="str">
        <f t="shared" si="582"/>
        <v/>
      </c>
      <c r="Y190" s="4" t="str">
        <f t="shared" si="582"/>
        <v/>
      </c>
      <c r="Z190" s="4" t="str">
        <f t="shared" si="582"/>
        <v/>
      </c>
      <c r="AA190" s="4" t="str">
        <f t="shared" si="582"/>
        <v/>
      </c>
      <c r="AB190" s="4" t="str">
        <f t="shared" si="582"/>
        <v/>
      </c>
      <c r="AC190" s="4" t="str">
        <f t="shared" si="582"/>
        <v/>
      </c>
      <c r="AD190" s="4" t="str">
        <f t="shared" si="582"/>
        <v/>
      </c>
      <c r="AE190" s="4" t="str">
        <f t="shared" si="582"/>
        <v/>
      </c>
      <c r="AF190" s="4" t="str">
        <f t="shared" si="582"/>
        <v/>
      </c>
      <c r="AG190" s="4" t="str">
        <f t="shared" si="582"/>
        <v/>
      </c>
      <c r="AH190" s="4" t="str">
        <f t="shared" si="582"/>
        <v/>
      </c>
      <c r="AI190" s="4" t="str">
        <f t="shared" si="582"/>
        <v/>
      </c>
      <c r="AJ190" s="4" t="str">
        <f t="shared" si="582"/>
        <v/>
      </c>
      <c r="AK190" s="4" t="str">
        <f t="shared" si="582"/>
        <v/>
      </c>
      <c r="AL190" s="4" t="str">
        <f t="shared" si="582"/>
        <v/>
      </c>
      <c r="AM190" s="4" t="str">
        <f t="shared" si="582"/>
        <v/>
      </c>
      <c r="AN190" s="4" t="str">
        <f t="shared" si="582"/>
        <v/>
      </c>
      <c r="AO190" s="4" t="str">
        <f t="shared" si="582"/>
        <v/>
      </c>
      <c r="AP190" s="4" t="str">
        <f t="shared" si="582"/>
        <v/>
      </c>
      <c r="AQ190" s="4" t="str">
        <f t="shared" si="582"/>
        <v/>
      </c>
      <c r="AR190" s="4" t="str">
        <f t="shared" si="582"/>
        <v/>
      </c>
      <c r="AS190" s="4" t="str">
        <f t="shared" si="582"/>
        <v/>
      </c>
      <c r="AT190" s="4" t="str">
        <f t="shared" si="582"/>
        <v/>
      </c>
      <c r="AU190" s="4" t="str">
        <f t="shared" si="582"/>
        <v/>
      </c>
    </row>
    <row r="191" spans="1:47" x14ac:dyDescent="0.35">
      <c r="A191" s="23" t="s">
        <v>100</v>
      </c>
      <c r="B191" s="60"/>
      <c r="C191" t="s">
        <v>2</v>
      </c>
      <c r="D191" s="6"/>
      <c r="F191" t="s">
        <v>32</v>
      </c>
      <c r="G191" s="2">
        <f>IF(G186&lt;&gt;"",G190,"")</f>
        <v>-558000</v>
      </c>
      <c r="H191" s="2">
        <f t="shared" ref="H191" si="583">IF(H186&lt;&gt;"",G191+H190,"")</f>
        <v>-590647.12</v>
      </c>
      <c r="I191" s="2">
        <f t="shared" ref="I191" si="584">IF(I186&lt;&gt;"",H191+I190,"")</f>
        <v>-623686.00543999998</v>
      </c>
      <c r="J191" s="2">
        <f t="shared" ref="J191" si="585">IF(J186&lt;&gt;"",I191+J190,"")</f>
        <v>-657121.35750527994</v>
      </c>
      <c r="K191" s="2">
        <f t="shared" ref="K191" si="586">IF(K186&lt;&gt;"",J191+K190,"")</f>
        <v>-690957.93379534327</v>
      </c>
      <c r="L191" s="2">
        <f t="shared" ref="L191" si="587">IF(L186&lt;&gt;"",K191+L190,"")</f>
        <v>-725200.54900088743</v>
      </c>
      <c r="M191" s="2">
        <f t="shared" ref="M191" si="588">IF(M186&lt;&gt;"",L191+M190,"")</f>
        <v>-759854.07558889803</v>
      </c>
      <c r="N191" s="2">
        <f t="shared" ref="N191" si="589">IF(N186&lt;&gt;"",M191+N190,"")</f>
        <v>-794923.4444959648</v>
      </c>
      <c r="O191" s="2">
        <f t="shared" ref="O191" si="590">IF(O186&lt;&gt;"",N191+O190,"")</f>
        <v>-830413.64582991635</v>
      </c>
      <c r="P191" s="2">
        <f t="shared" ref="P191" si="591">IF(P186&lt;&gt;"",O191+P190,"")</f>
        <v>-866329.72957987536</v>
      </c>
      <c r="Q191" s="2">
        <f t="shared" ref="Q191" si="592">IF(Q186&lt;&gt;"",P191+Q190,"")</f>
        <v>-902676.80633483385</v>
      </c>
      <c r="R191" s="2" t="str">
        <f t="shared" ref="R191" si="593">IF(R186&lt;&gt;"",Q191+R190,"")</f>
        <v/>
      </c>
      <c r="S191" s="2" t="str">
        <f t="shared" ref="S191" si="594">IF(S186&lt;&gt;"",R191+S190,"")</f>
        <v/>
      </c>
      <c r="T191" s="2" t="str">
        <f t="shared" ref="T191" si="595">IF(T186&lt;&gt;"",S191+T190,"")</f>
        <v/>
      </c>
      <c r="U191" s="2" t="str">
        <f t="shared" ref="U191" si="596">IF(U186&lt;&gt;"",T191+U190,"")</f>
        <v/>
      </c>
      <c r="V191" s="2" t="str">
        <f t="shared" ref="V191" si="597">IF(V186&lt;&gt;"",U191+V190,"")</f>
        <v/>
      </c>
      <c r="W191" s="2" t="str">
        <f t="shared" ref="W191" si="598">IF(W186&lt;&gt;"",V191+W190,"")</f>
        <v/>
      </c>
      <c r="X191" s="2" t="str">
        <f t="shared" ref="X191" si="599">IF(X186&lt;&gt;"",W191+X190,"")</f>
        <v/>
      </c>
      <c r="Y191" s="2" t="str">
        <f t="shared" ref="Y191" si="600">IF(Y186&lt;&gt;"",X191+Y190,"")</f>
        <v/>
      </c>
      <c r="Z191" s="2" t="str">
        <f t="shared" ref="Z191" si="601">IF(Z186&lt;&gt;"",Y191+Z190,"")</f>
        <v/>
      </c>
      <c r="AA191" s="2" t="str">
        <f t="shared" ref="AA191" si="602">IF(AA186&lt;&gt;"",Z191+AA190,"")</f>
        <v/>
      </c>
      <c r="AB191" s="2" t="str">
        <f t="shared" ref="AB191" si="603">IF(AB186&lt;&gt;"",AA191+AB190,"")</f>
        <v/>
      </c>
      <c r="AC191" s="2" t="str">
        <f t="shared" ref="AC191" si="604">IF(AC186&lt;&gt;"",AB191+AC190,"")</f>
        <v/>
      </c>
      <c r="AD191" s="2" t="str">
        <f t="shared" ref="AD191" si="605">IF(AD186&lt;&gt;"",AC191+AD190,"")</f>
        <v/>
      </c>
      <c r="AE191" s="2" t="str">
        <f t="shared" ref="AE191" si="606">IF(AE186&lt;&gt;"",AD191+AE190,"")</f>
        <v/>
      </c>
      <c r="AF191" s="2" t="str">
        <f t="shared" ref="AF191" si="607">IF(AF186&lt;&gt;"",AE191+AF190,"")</f>
        <v/>
      </c>
      <c r="AG191" s="2" t="str">
        <f t="shared" ref="AG191" si="608">IF(AG186&lt;&gt;"",AF191+AG190,"")</f>
        <v/>
      </c>
      <c r="AH191" s="2" t="str">
        <f t="shared" ref="AH191" si="609">IF(AH186&lt;&gt;"",AG191+AH190,"")</f>
        <v/>
      </c>
      <c r="AI191" s="2" t="str">
        <f t="shared" ref="AI191" si="610">IF(AI186&lt;&gt;"",AH191+AI190,"")</f>
        <v/>
      </c>
      <c r="AJ191" s="2" t="str">
        <f t="shared" ref="AJ191" si="611">IF(AJ186&lt;&gt;"",AI191+AJ190,"")</f>
        <v/>
      </c>
      <c r="AK191" s="2" t="str">
        <f t="shared" ref="AK191" si="612">IF(AK186&lt;&gt;"",AJ191+AK190,"")</f>
        <v/>
      </c>
      <c r="AL191" s="2" t="str">
        <f t="shared" ref="AL191" si="613">IF(AL186&lt;&gt;"",AK191+AL190,"")</f>
        <v/>
      </c>
      <c r="AM191" s="2" t="str">
        <f t="shared" ref="AM191" si="614">IF(AM186&lt;&gt;"",AL191+AM190,"")</f>
        <v/>
      </c>
      <c r="AN191" s="2" t="str">
        <f t="shared" ref="AN191" si="615">IF(AN186&lt;&gt;"",AM191+AN190,"")</f>
        <v/>
      </c>
      <c r="AO191" s="2" t="str">
        <f t="shared" ref="AO191" si="616">IF(AO186&lt;&gt;"",AN191+AO190,"")</f>
        <v/>
      </c>
      <c r="AP191" s="2" t="str">
        <f t="shared" ref="AP191" si="617">IF(AP186&lt;&gt;"",AO191+AP190,"")</f>
        <v/>
      </c>
      <c r="AQ191" s="2" t="str">
        <f t="shared" ref="AQ191" si="618">IF(AQ186&lt;&gt;"",AP191+AQ190,"")</f>
        <v/>
      </c>
      <c r="AR191" s="2" t="str">
        <f t="shared" ref="AR191" si="619">IF(AR186&lt;&gt;"",AQ191+AR190,"")</f>
        <v/>
      </c>
      <c r="AS191" s="2" t="str">
        <f t="shared" ref="AS191" si="620">IF(AS186&lt;&gt;"",AR191+AS190,"")</f>
        <v/>
      </c>
      <c r="AT191" s="2" t="str">
        <f t="shared" ref="AT191" si="621">IF(AT186&lt;&gt;"",AS191+AT190,"")</f>
        <v/>
      </c>
      <c r="AU191" s="2" t="str">
        <f t="shared" ref="AU191" si="622">IF(AU186&lt;&gt;"",AT191+AU190,"")</f>
        <v/>
      </c>
    </row>
    <row r="192" spans="1:47" x14ac:dyDescent="0.35">
      <c r="A192" s="23" t="s">
        <v>21</v>
      </c>
      <c r="B192" s="60"/>
      <c r="C192" t="s">
        <v>2</v>
      </c>
      <c r="D192" s="6"/>
      <c r="F192" s="19" t="s">
        <v>31</v>
      </c>
      <c r="G192" s="20">
        <f>IF(G186&lt;&gt;"",G190,"")</f>
        <v>-558000</v>
      </c>
      <c r="H192" s="20">
        <f>IF(H186&lt;&gt;"",H190/((1+Comparison!$B$9)^(H186-0.5)),"")</f>
        <v>-32246.526669370753</v>
      </c>
      <c r="I192" s="20">
        <f>IF(I186&lt;&gt;"",I190/((1+Comparison!$B$9)^(I186-0.5)),"")</f>
        <v>-31837.546331125075</v>
      </c>
      <c r="J192" s="20">
        <f>IF(J186&lt;&gt;"",J190/((1+Comparison!$B$9)^(J186-0.5)),"")</f>
        <v>-31433.753060583982</v>
      </c>
      <c r="K192" s="20">
        <f>IF(K186&lt;&gt;"",K190/((1+Comparison!$B$9)^(K186-0.5)),"")</f>
        <v>-31035.081070547305</v>
      </c>
      <c r="L192" s="20">
        <f>IF(L186&lt;&gt;"",L190/((1+Comparison!$B$9)^(L186-0.5)),"")</f>
        <v>-30641.465408189149</v>
      </c>
      <c r="M192" s="20">
        <f>IF(M186&lt;&gt;"",M190/((1+Comparison!$B$9)^(M186-0.5)),"")</f>
        <v>-30252.841944475531</v>
      </c>
      <c r="N192" s="20">
        <f>IF(N186&lt;&gt;"",N190/((1+Comparison!$B$9)^(N186-0.5)),"")</f>
        <v>-29869.147363716333</v>
      </c>
      <c r="O192" s="20">
        <f>IF(O186&lt;&gt;"",O190/((1+Comparison!$B$9)^(O186-0.5)),"")</f>
        <v>-29490.319153249686</v>
      </c>
      <c r="P192" s="20">
        <f>IF(P186&lt;&gt;"",P190/((1+Comparison!$B$9)^(P186-0.5)),"")</f>
        <v>-29116.295593257251</v>
      </c>
      <c r="Q192" s="20">
        <f>IF(Q186&lt;&gt;"",Q190/((1+Comparison!$B$9)^(Q186-0.5)),"")</f>
        <v>-28747.015746708628</v>
      </c>
      <c r="R192" s="20" t="str">
        <f>IF(R186&lt;&gt;"",R190/((1+Comparison!$B$9)^(R186-0.5)),"")</f>
        <v/>
      </c>
      <c r="S192" s="20" t="str">
        <f>IF(S186&lt;&gt;"",S190/((1+Comparison!$B$9)^(S186-0.5)),"")</f>
        <v/>
      </c>
      <c r="T192" s="20" t="str">
        <f>IF(T186&lt;&gt;"",T190/((1+Comparison!$B$9)^(T186-0.5)),"")</f>
        <v/>
      </c>
      <c r="U192" s="20" t="str">
        <f>IF(U186&lt;&gt;"",U190/((1+Comparison!$B$9)^(U186-0.5)),"")</f>
        <v/>
      </c>
      <c r="V192" s="20" t="str">
        <f>IF(V186&lt;&gt;"",V190/((1+Comparison!$B$9)^(V186-0.5)),"")</f>
        <v/>
      </c>
      <c r="W192" s="20" t="str">
        <f>IF(W186&lt;&gt;"",W190/((1+Comparison!$B$9)^(W186-0.5)),"")</f>
        <v/>
      </c>
      <c r="X192" s="20" t="str">
        <f>IF(X186&lt;&gt;"",X190/((1+Comparison!$B$9)^(X186-0.5)),"")</f>
        <v/>
      </c>
      <c r="Y192" s="20" t="str">
        <f>IF(Y186&lt;&gt;"",Y190/((1+Comparison!$B$9)^(Y186-0.5)),"")</f>
        <v/>
      </c>
      <c r="Z192" s="20" t="str">
        <f>IF(Z186&lt;&gt;"",Z190/((1+Comparison!$B$9)^(Z186-0.5)),"")</f>
        <v/>
      </c>
      <c r="AA192" s="20" t="str">
        <f>IF(AA186&lt;&gt;"",AA190/((1+Comparison!$B$9)^(AA186-0.5)),"")</f>
        <v/>
      </c>
      <c r="AB192" s="20" t="str">
        <f>IF(AB186&lt;&gt;"",AB190/((1+Comparison!$B$9)^(AB186-0.5)),"")</f>
        <v/>
      </c>
      <c r="AC192" s="20" t="str">
        <f>IF(AC186&lt;&gt;"",AC190/((1+Comparison!$B$9)^(AC186-0.5)),"")</f>
        <v/>
      </c>
      <c r="AD192" s="20" t="str">
        <f>IF(AD186&lt;&gt;"",AD190/((1+Comparison!$B$9)^(AD186-0.5)),"")</f>
        <v/>
      </c>
      <c r="AE192" s="20" t="str">
        <f>IF(AE186&lt;&gt;"",AE190/((1+Comparison!$B$9)^(AE186-0.5)),"")</f>
        <v/>
      </c>
      <c r="AF192" s="20" t="str">
        <f>IF(AF186&lt;&gt;"",AF190/((1+Comparison!$B$9)^(AF186-0.5)),"")</f>
        <v/>
      </c>
      <c r="AG192" s="20" t="str">
        <f>IF(AG186&lt;&gt;"",AG190/((1+Comparison!$B$9)^(AG186-0.5)),"")</f>
        <v/>
      </c>
      <c r="AH192" s="20" t="str">
        <f>IF(AH186&lt;&gt;"",AH190/((1+Comparison!$B$9)^(AH186-0.5)),"")</f>
        <v/>
      </c>
      <c r="AI192" s="20" t="str">
        <f>IF(AI186&lt;&gt;"",AI190/((1+Comparison!$B$9)^(AI186-0.5)),"")</f>
        <v/>
      </c>
      <c r="AJ192" s="20" t="str">
        <f>IF(AJ186&lt;&gt;"",AJ190/((1+Comparison!$B$9)^(AJ186-0.5)),"")</f>
        <v/>
      </c>
      <c r="AK192" s="20" t="str">
        <f>IF(AK186&lt;&gt;"",AK190/((1+Comparison!$B$9)^(AK186-0.5)),"")</f>
        <v/>
      </c>
      <c r="AL192" s="20" t="str">
        <f>IF(AL186&lt;&gt;"",AL190/((1+Comparison!$B$9)^(AL186-0.5)),"")</f>
        <v/>
      </c>
      <c r="AM192" s="20" t="str">
        <f>IF(AM186&lt;&gt;"",AM190/((1+Comparison!$B$9)^(AM186-0.5)),"")</f>
        <v/>
      </c>
      <c r="AN192" s="20" t="str">
        <f>IF(AN186&lt;&gt;"",AN190/((1+Comparison!$B$9)^(AN186-0.5)),"")</f>
        <v/>
      </c>
      <c r="AO192" s="20" t="str">
        <f>IF(AO186&lt;&gt;"",AO190/((1+Comparison!$B$9)^(AO186-0.5)),"")</f>
        <v/>
      </c>
      <c r="AP192" s="20" t="str">
        <f>IF(AP186&lt;&gt;"",AP190/((1+Comparison!$B$9)^(AP186-0.5)),"")</f>
        <v/>
      </c>
      <c r="AQ192" s="20" t="str">
        <f>IF(AQ186&lt;&gt;"",AQ190/((1+Comparison!$B$9)^(AQ186-0.5)),"")</f>
        <v/>
      </c>
      <c r="AR192" s="20" t="str">
        <f>IF(AR186&lt;&gt;"",AR190/((1+Comparison!$B$9)^(AR186-0.5)),"")</f>
        <v/>
      </c>
      <c r="AS192" s="20" t="str">
        <f>IF(AS186&lt;&gt;"",AS190/((1+Comparison!$B$9)^(AS186-0.5)),"")</f>
        <v/>
      </c>
      <c r="AT192" s="20" t="str">
        <f>IF(AT186&lt;&gt;"",AT190/((1+Comparison!$B$9)^(AT186-0.5)),"")</f>
        <v/>
      </c>
      <c r="AU192" s="20" t="str">
        <f>IF(AU186&lt;&gt;"",AU190/((1+Comparison!$B$9)^(AU186-0.5)),"")</f>
        <v/>
      </c>
    </row>
    <row r="193" spans="1:47" x14ac:dyDescent="0.35">
      <c r="A193" s="23" t="s">
        <v>22</v>
      </c>
      <c r="B193" s="60"/>
      <c r="C193" t="s">
        <v>2</v>
      </c>
      <c r="D193" s="6"/>
      <c r="F193" s="13" t="s">
        <v>33</v>
      </c>
      <c r="G193" s="18">
        <f>IF(G186&lt;&gt;"",G192,"")</f>
        <v>-558000</v>
      </c>
      <c r="H193" s="18">
        <f t="shared" ref="H193" si="623">IF(H186&lt;&gt;"",G193+H192,"")</f>
        <v>-590246.52666937071</v>
      </c>
      <c r="I193" s="18">
        <f t="shared" ref="I193" si="624">IF(I186&lt;&gt;"",H193+I192,"")</f>
        <v>-622084.07300049579</v>
      </c>
      <c r="J193" s="18">
        <f t="shared" ref="J193" si="625">IF(J186&lt;&gt;"",I193+J192,"")</f>
        <v>-653517.82606107974</v>
      </c>
      <c r="K193" s="18">
        <f t="shared" ref="K193" si="626">IF(K186&lt;&gt;"",J193+K192,"")</f>
        <v>-684552.90713162709</v>
      </c>
      <c r="L193" s="18">
        <f t="shared" ref="L193" si="627">IF(L186&lt;&gt;"",K193+L192,"")</f>
        <v>-715194.37253981619</v>
      </c>
      <c r="M193" s="18">
        <f t="shared" ref="M193" si="628">IF(M186&lt;&gt;"",L193+M192,"")</f>
        <v>-745447.21448429173</v>
      </c>
      <c r="N193" s="18">
        <f t="shared" ref="N193" si="629">IF(N186&lt;&gt;"",M193+N192,"")</f>
        <v>-775316.36184800812</v>
      </c>
      <c r="O193" s="18">
        <f t="shared" ref="O193" si="630">IF(O186&lt;&gt;"",N193+O192,"")</f>
        <v>-804806.68100125785</v>
      </c>
      <c r="P193" s="18">
        <f t="shared" ref="P193" si="631">IF(P186&lt;&gt;"",O193+P192,"")</f>
        <v>-833922.97659451514</v>
      </c>
      <c r="Q193" s="18">
        <f t="shared" ref="Q193" si="632">IF(Q186&lt;&gt;"",P193+Q192,"")</f>
        <v>-862669.99234122375</v>
      </c>
      <c r="R193" s="18" t="str">
        <f t="shared" ref="R193" si="633">IF(R186&lt;&gt;"",Q193+R192,"")</f>
        <v/>
      </c>
      <c r="S193" s="18" t="str">
        <f t="shared" ref="S193" si="634">IF(S186&lt;&gt;"",R193+S192,"")</f>
        <v/>
      </c>
      <c r="T193" s="18" t="str">
        <f t="shared" ref="T193" si="635">IF(T186&lt;&gt;"",S193+T192,"")</f>
        <v/>
      </c>
      <c r="U193" s="18" t="str">
        <f t="shared" ref="U193" si="636">IF(U186&lt;&gt;"",T193+U192,"")</f>
        <v/>
      </c>
      <c r="V193" s="18" t="str">
        <f t="shared" ref="V193" si="637">IF(V186&lt;&gt;"",U193+V192,"")</f>
        <v/>
      </c>
      <c r="W193" s="18" t="str">
        <f t="shared" ref="W193" si="638">IF(W186&lt;&gt;"",V193+W192,"")</f>
        <v/>
      </c>
      <c r="X193" s="18" t="str">
        <f t="shared" ref="X193" si="639">IF(X186&lt;&gt;"",W193+X192,"")</f>
        <v/>
      </c>
      <c r="Y193" s="18" t="str">
        <f t="shared" ref="Y193" si="640">IF(Y186&lt;&gt;"",X193+Y192,"")</f>
        <v/>
      </c>
      <c r="Z193" s="18" t="str">
        <f t="shared" ref="Z193" si="641">IF(Z186&lt;&gt;"",Y193+Z192,"")</f>
        <v/>
      </c>
      <c r="AA193" s="18" t="str">
        <f t="shared" ref="AA193" si="642">IF(AA186&lt;&gt;"",Z193+AA192,"")</f>
        <v/>
      </c>
      <c r="AB193" s="18" t="str">
        <f t="shared" ref="AB193" si="643">IF(AB186&lt;&gt;"",AA193+AB192,"")</f>
        <v/>
      </c>
      <c r="AC193" s="18" t="str">
        <f t="shared" ref="AC193" si="644">IF(AC186&lt;&gt;"",AB193+AC192,"")</f>
        <v/>
      </c>
      <c r="AD193" s="18" t="str">
        <f t="shared" ref="AD193" si="645">IF(AD186&lt;&gt;"",AC193+AD192,"")</f>
        <v/>
      </c>
      <c r="AE193" s="18" t="str">
        <f t="shared" ref="AE193" si="646">IF(AE186&lt;&gt;"",AD193+AE192,"")</f>
        <v/>
      </c>
      <c r="AF193" s="18" t="str">
        <f t="shared" ref="AF193" si="647">IF(AF186&lt;&gt;"",AE193+AF192,"")</f>
        <v/>
      </c>
      <c r="AG193" s="18" t="str">
        <f t="shared" ref="AG193" si="648">IF(AG186&lt;&gt;"",AF193+AG192,"")</f>
        <v/>
      </c>
      <c r="AH193" s="18" t="str">
        <f t="shared" ref="AH193" si="649">IF(AH186&lt;&gt;"",AG193+AH192,"")</f>
        <v/>
      </c>
      <c r="AI193" s="18" t="str">
        <f t="shared" ref="AI193" si="650">IF(AI186&lt;&gt;"",AH193+AI192,"")</f>
        <v/>
      </c>
      <c r="AJ193" s="18" t="str">
        <f t="shared" ref="AJ193" si="651">IF(AJ186&lt;&gt;"",AI193+AJ192,"")</f>
        <v/>
      </c>
      <c r="AK193" s="18" t="str">
        <f t="shared" ref="AK193" si="652">IF(AK186&lt;&gt;"",AJ193+AK192,"")</f>
        <v/>
      </c>
      <c r="AL193" s="18" t="str">
        <f t="shared" ref="AL193" si="653">IF(AL186&lt;&gt;"",AK193+AL192,"")</f>
        <v/>
      </c>
      <c r="AM193" s="18" t="str">
        <f t="shared" ref="AM193" si="654">IF(AM186&lt;&gt;"",AL193+AM192,"")</f>
        <v/>
      </c>
      <c r="AN193" s="18" t="str">
        <f t="shared" ref="AN193" si="655">IF(AN186&lt;&gt;"",AM193+AN192,"")</f>
        <v/>
      </c>
      <c r="AO193" s="18" t="str">
        <f t="shared" ref="AO193" si="656">IF(AO186&lt;&gt;"",AN193+AO192,"")</f>
        <v/>
      </c>
      <c r="AP193" s="18" t="str">
        <f t="shared" ref="AP193" si="657">IF(AP186&lt;&gt;"",AO193+AP192,"")</f>
        <v/>
      </c>
      <c r="AQ193" s="18" t="str">
        <f t="shared" ref="AQ193" si="658">IF(AQ186&lt;&gt;"",AP193+AQ192,"")</f>
        <v/>
      </c>
      <c r="AR193" s="18" t="str">
        <f t="shared" ref="AR193" si="659">IF(AR186&lt;&gt;"",AQ193+AR192,"")</f>
        <v/>
      </c>
      <c r="AS193" s="18" t="str">
        <f t="shared" ref="AS193" si="660">IF(AS186&lt;&gt;"",AR193+AS192,"")</f>
        <v/>
      </c>
      <c r="AT193" s="18" t="str">
        <f t="shared" ref="AT193" si="661">IF(AT186&lt;&gt;"",AS193+AT192,"")</f>
        <v/>
      </c>
      <c r="AU193" s="18" t="str">
        <f t="shared" ref="AU193" si="662">IF(AU186&lt;&gt;"",AT193+AU192,"")</f>
        <v/>
      </c>
    </row>
    <row r="194" spans="1:47" x14ac:dyDescent="0.35">
      <c r="A194" s="1" t="s">
        <v>87</v>
      </c>
      <c r="B194" s="66"/>
    </row>
    <row r="195" spans="1:47" x14ac:dyDescent="0.35">
      <c r="A195" s="11" t="s">
        <v>4</v>
      </c>
      <c r="B195" s="64">
        <v>0.09</v>
      </c>
      <c r="C195" t="s">
        <v>6</v>
      </c>
      <c r="D195" t="s">
        <v>69</v>
      </c>
      <c r="F195" s="14" t="s">
        <v>47</v>
      </c>
      <c r="G195" s="15">
        <f>SUM(G192:AU192)</f>
        <v>-862669.99234122375</v>
      </c>
    </row>
    <row r="196" spans="1:47" x14ac:dyDescent="0.35">
      <c r="A196" s="11" t="s">
        <v>5</v>
      </c>
      <c r="B196" s="64">
        <v>1.1399999999999999</v>
      </c>
      <c r="C196" t="s">
        <v>7</v>
      </c>
      <c r="D196" t="s">
        <v>70</v>
      </c>
      <c r="F196" s="16" t="s">
        <v>50</v>
      </c>
      <c r="G196" s="16"/>
    </row>
    <row r="197" spans="1:47" x14ac:dyDescent="0.35">
      <c r="A197" s="11" t="s">
        <v>13</v>
      </c>
      <c r="B197" s="60">
        <v>6000</v>
      </c>
      <c r="C197" t="s">
        <v>15</v>
      </c>
      <c r="D197" t="s">
        <v>17</v>
      </c>
      <c r="F197" s="16" t="s">
        <v>48</v>
      </c>
      <c r="G197" s="17">
        <f>G190</f>
        <v>-558000</v>
      </c>
    </row>
    <row r="198" spans="1:47" x14ac:dyDescent="0.35">
      <c r="A198" s="11" t="s">
        <v>14</v>
      </c>
      <c r="B198" s="64">
        <v>0.16</v>
      </c>
      <c r="C198" t="s">
        <v>16</v>
      </c>
      <c r="D198" t="s">
        <v>38</v>
      </c>
      <c r="F198" s="13" t="s">
        <v>49</v>
      </c>
      <c r="G198" s="18">
        <f>G195-G197</f>
        <v>-304669.99234122375</v>
      </c>
    </row>
    <row r="199" spans="1:47" x14ac:dyDescent="0.35">
      <c r="A199" s="23" t="s">
        <v>23</v>
      </c>
      <c r="B199" s="64"/>
      <c r="C199" t="s">
        <v>16</v>
      </c>
      <c r="D199" s="6"/>
    </row>
    <row r="200" spans="1:47" x14ac:dyDescent="0.35">
      <c r="A200" s="23" t="s">
        <v>24</v>
      </c>
      <c r="B200" s="64"/>
      <c r="C200" t="s">
        <v>16</v>
      </c>
      <c r="D200" s="6"/>
    </row>
    <row r="201" spans="1:47" x14ac:dyDescent="0.35">
      <c r="A201" s="24" t="s">
        <v>25</v>
      </c>
      <c r="B201" s="65"/>
      <c r="C201" s="13" t="s">
        <v>16</v>
      </c>
      <c r="D201" s="25"/>
    </row>
  </sheetData>
  <sheetProtection algorithmName="SHA-512" hashValue="pbyRwopH24OaFXh0Qb3lZq/rJei3vnoVB+A9RVhInKdcbrROKoS3eLWomOGAl0O+jVhf0lNobHg75AJ8Kj8D2Q==" saltValue="YDpUv54POIm7AH4F9jOuZQ==" spinCount="100000" sheet="1" objects="1" scenarios="1" selectLockedCells="1"/>
  <mergeCells count="1">
    <mergeCell ref="A82:D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4"/>
  <sheetViews>
    <sheetView tabSelected="1" zoomScaleNormal="100" workbookViewId="0">
      <selection activeCell="B7" sqref="B7"/>
    </sheetView>
  </sheetViews>
  <sheetFormatPr defaultRowHeight="14.5" x14ac:dyDescent="0.35"/>
  <cols>
    <col min="1" max="1" width="17" customWidth="1"/>
    <col min="4" max="4" width="11.08984375" customWidth="1"/>
    <col min="5" max="5" width="2" style="34" customWidth="1"/>
    <col min="6" max="6" width="34.453125" customWidth="1"/>
    <col min="7" max="7" width="9.90625" bestFit="1" customWidth="1"/>
    <col min="8" max="8" width="22.81640625" customWidth="1"/>
    <col min="9" max="9" width="1.54296875" style="34" customWidth="1"/>
    <col min="10" max="10" width="14" style="3" customWidth="1"/>
    <col min="11" max="11" width="1.6328125" style="34" customWidth="1"/>
    <col min="12" max="12" width="34" customWidth="1"/>
    <col min="13" max="13" width="9.90625" bestFit="1" customWidth="1"/>
    <col min="14" max="14" width="22" customWidth="1"/>
    <col min="15" max="15" width="1.90625" style="34" customWidth="1"/>
    <col min="16" max="16" width="14.36328125" style="3" customWidth="1"/>
    <col min="17" max="17" width="1.90625" style="34" customWidth="1"/>
    <col min="18" max="18" width="35.54296875" customWidth="1"/>
    <col min="19" max="19" width="9.54296875" bestFit="1" customWidth="1"/>
    <col min="20" max="20" width="22.6328125" customWidth="1"/>
    <col min="21" max="21" width="1.6328125" customWidth="1"/>
    <col min="22" max="22" width="14.453125" customWidth="1"/>
    <col min="23" max="23" width="1.90625" customWidth="1"/>
    <col min="24" max="24" width="35.36328125" customWidth="1"/>
    <col min="25" max="25" width="9.36328125" bestFit="1" customWidth="1"/>
    <col min="26" max="26" width="23.1796875" customWidth="1"/>
    <col min="27" max="31" width="9.36328125" bestFit="1" customWidth="1"/>
    <col min="32" max="47" width="9.54296875" bestFit="1" customWidth="1"/>
  </cols>
  <sheetData>
    <row r="1" spans="1:26" ht="18.5" x14ac:dyDescent="0.45">
      <c r="A1" s="21" t="s">
        <v>40</v>
      </c>
      <c r="B1" s="22"/>
      <c r="C1" s="22"/>
      <c r="D1" s="22"/>
      <c r="E1" s="33"/>
      <c r="F1" s="22"/>
      <c r="G1" s="22"/>
      <c r="H1" s="22"/>
      <c r="I1" s="33"/>
      <c r="J1" s="30"/>
      <c r="K1" s="33"/>
      <c r="L1" s="22"/>
      <c r="M1" s="22"/>
      <c r="N1" s="22"/>
      <c r="O1" s="33"/>
      <c r="P1" s="30"/>
      <c r="Q1" s="33"/>
      <c r="R1" s="22"/>
      <c r="S1" s="22"/>
      <c r="T1" s="22"/>
      <c r="U1" s="33"/>
      <c r="V1" s="30"/>
      <c r="W1" s="33"/>
      <c r="X1" s="22"/>
      <c r="Y1" s="22"/>
      <c r="Z1" s="22"/>
    </row>
    <row r="2" spans="1:26" ht="5.25" customHeight="1" x14ac:dyDescent="0.35">
      <c r="U2" s="34"/>
      <c r="V2" s="3"/>
      <c r="W2" s="34"/>
    </row>
    <row r="3" spans="1:26" x14ac:dyDescent="0.35">
      <c r="A3" s="1"/>
      <c r="F3" s="28" t="s">
        <v>56</v>
      </c>
      <c r="G3" s="28"/>
      <c r="H3" s="28"/>
      <c r="J3" s="27" t="s">
        <v>61</v>
      </c>
      <c r="L3" s="28" t="s">
        <v>57</v>
      </c>
      <c r="M3" s="28"/>
      <c r="N3" s="28"/>
      <c r="P3" s="27" t="s">
        <v>61</v>
      </c>
      <c r="R3" s="28" t="s">
        <v>58</v>
      </c>
      <c r="S3" s="28"/>
      <c r="T3" s="28"/>
      <c r="U3" s="34"/>
      <c r="V3" s="27" t="s">
        <v>61</v>
      </c>
      <c r="W3" s="34"/>
      <c r="X3" s="28" t="s">
        <v>76</v>
      </c>
      <c r="Y3" s="28"/>
      <c r="Z3" s="28"/>
    </row>
    <row r="4" spans="1:26" ht="29" x14ac:dyDescent="0.35">
      <c r="E4" s="34">
        <v>1</v>
      </c>
      <c r="F4" s="51" t="str">
        <f ca="1">OFFSET(Assumptions!$A3,20*(E$4-1),0)</f>
        <v>Diesel bus 1: 12 m diesel bus</v>
      </c>
      <c r="G4" s="29"/>
      <c r="H4" s="29"/>
      <c r="I4" s="34">
        <v>1</v>
      </c>
      <c r="J4" s="45"/>
      <c r="K4" s="34">
        <v>2</v>
      </c>
      <c r="L4" s="51" t="str">
        <f ca="1">OFFSET(Assumptions!$A3,20*(K$4-1),0)</f>
        <v>Electric bus 1: 100% Depot charging</v>
      </c>
      <c r="M4" s="29"/>
      <c r="N4" s="29"/>
      <c r="O4" s="34">
        <v>1</v>
      </c>
      <c r="P4" s="45"/>
      <c r="Q4" s="34">
        <v>3</v>
      </c>
      <c r="R4" s="51" t="str">
        <f ca="1">OFFSET(Assumptions!$A3,20*(Q$4-1),0)</f>
        <v>Electric bus 2: Opportunity charging + Depot</v>
      </c>
      <c r="S4" s="29"/>
      <c r="T4" s="29"/>
      <c r="U4" s="34">
        <v>1</v>
      </c>
      <c r="V4" s="45"/>
      <c r="W4" s="34">
        <v>10</v>
      </c>
      <c r="X4" s="51" t="str">
        <f ca="1">OFFSET(Assumptions!$A3,20*(W$4-1),0)</f>
        <v>Electric bus 5: 100% Depot charging</v>
      </c>
      <c r="Y4" s="29"/>
      <c r="Z4" s="29"/>
    </row>
    <row r="5" spans="1:26" ht="43.5" x14ac:dyDescent="0.35">
      <c r="E5" s="34" t="str">
        <f ca="1">OFFSET(Assumptions!A3,19*(ROW()-5),0)</f>
        <v>Diesel bus 1: 12 m diesel bus</v>
      </c>
      <c r="F5" s="50" t="str">
        <f ca="1">OFFSET(Assumptions!$A4,20*(E$4-1),0)</f>
        <v>A diesel bus</v>
      </c>
      <c r="G5" s="29"/>
      <c r="H5" s="29"/>
      <c r="I5" s="34" t="s">
        <v>41</v>
      </c>
      <c r="J5" s="45" t="s">
        <v>59</v>
      </c>
      <c r="L5" s="50" t="str">
        <f ca="1">OFFSET(Assumptions!$A4,20*(K$4-1),0)</f>
        <v>An electric bus with a 200kW battery + installation of charger</v>
      </c>
      <c r="M5" s="29"/>
      <c r="N5" s="29"/>
      <c r="O5" s="37" t="s">
        <v>43</v>
      </c>
      <c r="P5" s="45" t="s">
        <v>59</v>
      </c>
      <c r="R5" s="50" t="str">
        <f ca="1">OFFSET(Assumptions!$A4,20*(Q$4-1),0)</f>
        <v>An electric bus with a 55 kWh battery and a pantograph + installation of two charging posts.</v>
      </c>
      <c r="S5" s="29"/>
      <c r="T5" s="29"/>
      <c r="U5" s="37" t="s">
        <v>77</v>
      </c>
      <c r="V5" s="45" t="s">
        <v>59</v>
      </c>
      <c r="W5" s="34"/>
      <c r="X5" s="50" t="str">
        <f ca="1">OFFSET(Assumptions!$A4,20*(W$4-1),0)</f>
        <v>An electric bus with a 200kW battery + installation of charger</v>
      </c>
      <c r="Y5" s="29"/>
      <c r="Z5" s="29"/>
    </row>
    <row r="6" spans="1:26" x14ac:dyDescent="0.35">
      <c r="A6" s="8" t="s">
        <v>36</v>
      </c>
      <c r="B6" s="8" t="s">
        <v>8</v>
      </c>
      <c r="C6" s="8" t="s">
        <v>9</v>
      </c>
      <c r="D6" s="8" t="s">
        <v>39</v>
      </c>
      <c r="E6" s="34" t="str">
        <f ca="1">OFFSET(Assumptions!A4,19*(ROW()-5),0)</f>
        <v>Electric bus 1: 100% Depot charging</v>
      </c>
      <c r="F6" s="8" t="s">
        <v>60</v>
      </c>
      <c r="G6" s="9" t="s">
        <v>8</v>
      </c>
      <c r="H6" s="9" t="s">
        <v>9</v>
      </c>
      <c r="I6" s="34" t="s">
        <v>42</v>
      </c>
      <c r="J6" s="9" t="s">
        <v>55</v>
      </c>
      <c r="L6" s="8" t="s">
        <v>60</v>
      </c>
      <c r="M6" s="9" t="s">
        <v>8</v>
      </c>
      <c r="N6" s="9" t="s">
        <v>9</v>
      </c>
      <c r="O6" s="37" t="s">
        <v>44</v>
      </c>
      <c r="P6" s="9" t="s">
        <v>55</v>
      </c>
      <c r="R6" s="8" t="s">
        <v>60</v>
      </c>
      <c r="S6" s="9" t="s">
        <v>8</v>
      </c>
      <c r="T6" s="9" t="s">
        <v>9</v>
      </c>
      <c r="U6" s="37" t="s">
        <v>78</v>
      </c>
      <c r="V6" s="9" t="s">
        <v>55</v>
      </c>
      <c r="W6" s="34"/>
      <c r="X6" s="8" t="s">
        <v>60</v>
      </c>
      <c r="Y6" s="9" t="s">
        <v>8</v>
      </c>
      <c r="Z6" s="9" t="s">
        <v>9</v>
      </c>
    </row>
    <row r="7" spans="1:26" x14ac:dyDescent="0.35">
      <c r="A7" t="s">
        <v>34</v>
      </c>
      <c r="B7" s="59">
        <v>10</v>
      </c>
      <c r="C7" t="s">
        <v>0</v>
      </c>
      <c r="E7" s="34" t="str">
        <f ca="1">OFFSET(Assumptions!A5,19*(ROW()-5),0)</f>
        <v>Electric bus 2: Opportunity charging + Depot</v>
      </c>
      <c r="F7" s="1" t="s">
        <v>86</v>
      </c>
      <c r="J7" s="38" t="s">
        <v>59</v>
      </c>
      <c r="L7" s="1" t="s">
        <v>86</v>
      </c>
      <c r="O7" s="37" t="s">
        <v>45</v>
      </c>
      <c r="P7" s="38" t="s">
        <v>59</v>
      </c>
      <c r="R7" s="1" t="s">
        <v>86</v>
      </c>
      <c r="U7" s="37" t="s">
        <v>79</v>
      </c>
      <c r="V7" s="38" t="s">
        <v>59</v>
      </c>
      <c r="W7" s="34"/>
      <c r="X7" s="1" t="s">
        <v>86</v>
      </c>
    </row>
    <row r="8" spans="1:26" x14ac:dyDescent="0.35">
      <c r="A8" s="26" t="s">
        <v>11</v>
      </c>
      <c r="B8" s="60">
        <v>100000</v>
      </c>
      <c r="C8" t="s">
        <v>12</v>
      </c>
      <c r="E8" s="34" t="str">
        <f ca="1">OFFSET(Assumptions!A6,19*(ROW()-5),0)</f>
        <v>Gas bus 1: 12 m biogas bus</v>
      </c>
      <c r="F8" s="11" t="str">
        <f ca="1">OFFSET(Assumptions!$A7,20*(E$4-1),0)</f>
        <v>Aquisition cost of a bus</v>
      </c>
      <c r="G8" s="39">
        <f ca="1">OFFSET(Assumptions!$B7,20*(E$4-1),0)</f>
        <v>200000</v>
      </c>
      <c r="H8" t="str">
        <f ca="1">OFFSET(Assumptions!$C7,20*(E$4-1),0)</f>
        <v>€</v>
      </c>
      <c r="I8" s="34" t="s">
        <v>59</v>
      </c>
      <c r="J8" s="31">
        <f ca="1">CHOOSE(I$4,IF(OR(M8=0,G8=0),"",M8/G8-1),IF(OR(M8=0,G8=0),"",G8/M8-1))</f>
        <v>1.7650000000000001</v>
      </c>
      <c r="L8" s="11" t="str">
        <f ca="1">OFFSET(Assumptions!$A7,20*(K$4-1),0)</f>
        <v>Aquisition cost of a bus</v>
      </c>
      <c r="M8" s="39">
        <f ca="1">OFFSET(Assumptions!$B7,20*(K$4-1),0)</f>
        <v>553000</v>
      </c>
      <c r="N8" t="str">
        <f ca="1">OFFSET(Assumptions!$C7,20*(K$4-1),0)</f>
        <v>€</v>
      </c>
      <c r="O8" s="37" t="s">
        <v>46</v>
      </c>
      <c r="P8" s="31">
        <f ca="1">CHOOSE(O$4,IF(OR(S8=0,M8=0),"",S8/M8-1),IF(OR(S8=0,M8=0),"",M8/S8-1),IF(OR(S8=0,G8=0),"",S8/G8-1),IF(OR(S8=0,G8=0),"",G8/S8-1))</f>
        <v>0</v>
      </c>
      <c r="R8" s="11" t="str">
        <f ca="1">OFFSET(Assumptions!$A7,20*(Q$4-1),0)</f>
        <v>Aquisition cost of a bus</v>
      </c>
      <c r="S8" s="39">
        <f ca="1">OFFSET(Assumptions!$B7,20*(Q$4-1),0)</f>
        <v>553000</v>
      </c>
      <c r="T8" t="str">
        <f ca="1">OFFSET(Assumptions!$C7,20*(Q$4-1),0)</f>
        <v>€</v>
      </c>
      <c r="U8" s="37" t="s">
        <v>80</v>
      </c>
      <c r="V8" s="31">
        <f ca="1">CHOOSE(U$4,IF(OR(Y8=0,S8=0),"",Y8/S8-1),IF(OR(Y8=0,S8=0),"",S8/Y8-1),IF(OR(Y8=0,M8=0),"",Y8/M8-1),IF(OR(Y8=0,M8=0),"",M8/Y8-1),IF(OR(Y8=0,G8=0),"",Y8/G8-1),IF(OR(Y8=0,G8=0),"",G8/Y8-1))</f>
        <v>0</v>
      </c>
      <c r="W8" s="34"/>
      <c r="X8" s="11" t="str">
        <f ca="1">OFFSET(Assumptions!$A7,20*(W$4-1),0)</f>
        <v>Aquisition cost of a bus</v>
      </c>
      <c r="Y8" s="39">
        <f ca="1">OFFSET(Assumptions!$B7,20*(W$4-1),0)</f>
        <v>553000</v>
      </c>
      <c r="Z8" t="str">
        <f ca="1">OFFSET(Assumptions!$C7,20*(W$4-1),0)</f>
        <v>€</v>
      </c>
    </row>
    <row r="9" spans="1:26" x14ac:dyDescent="0.35">
      <c r="A9" t="s">
        <v>3</v>
      </c>
      <c r="B9" s="61">
        <v>2.5000000000000001E-2</v>
      </c>
      <c r="E9" s="34" t="str">
        <f ca="1">OFFSET(Assumptions!A7,19*(ROW()-5),0)</f>
        <v>Diesel bus 2: 12 m diesel bus</v>
      </c>
      <c r="F9" s="11" t="str">
        <f ca="1">OFFSET(Assumptions!$A8,20*(E$4-1),0)</f>
        <v>Residual value of a bus</v>
      </c>
      <c r="G9" s="40">
        <f ca="1">OFFSET(Assumptions!$B8,20*(E$4-1),0)</f>
        <v>0</v>
      </c>
      <c r="H9" t="str">
        <f ca="1">OFFSET(Assumptions!$C8,20*(E$4-1),0)</f>
        <v>% of the acquisition cost</v>
      </c>
      <c r="I9" s="34" t="s">
        <v>59</v>
      </c>
      <c r="J9" s="31" t="str">
        <f t="shared" ref="J9:J22" ca="1" si="0">CHOOSE(I$4,IF(OR(M9=0,G9=0),"",M9/G9-1),IF(OR(M9=0,G9=0),"",G9/M9-1))</f>
        <v/>
      </c>
      <c r="L9" s="11" t="str">
        <f ca="1">OFFSET(Assumptions!$A8,20*(K$4-1),0)</f>
        <v>Residual value of a bus</v>
      </c>
      <c r="M9" s="40">
        <f ca="1">OFFSET(Assumptions!$B8,20*(K$4-1),0)</f>
        <v>0</v>
      </c>
      <c r="N9" t="str">
        <f ca="1">OFFSET(Assumptions!$C8,20*(K$4-1),0)</f>
        <v>% of the acquisition cost</v>
      </c>
      <c r="O9" s="34" t="s">
        <v>59</v>
      </c>
      <c r="P9" s="31" t="str">
        <f t="shared" ref="P9:P22" ca="1" si="1">CHOOSE(O$4,IF(OR(S9=0,M9=0),"",S9/M9-1),IF(OR(S9=0,M9=0),"",M9/S9-1),IF(OR(S9=0,G9=0),"",S9/G9-1),IF(OR(S9=0,G9=0),"",G9/S9-1))</f>
        <v/>
      </c>
      <c r="R9" s="11" t="str">
        <f ca="1">OFFSET(Assumptions!$A8,20*(Q$4-1),0)</f>
        <v>Residual value of a bus</v>
      </c>
      <c r="S9" s="40">
        <f ca="1">OFFSET(Assumptions!$B8,20*(Q$4-1),0)</f>
        <v>0</v>
      </c>
      <c r="T9" t="str">
        <f ca="1">OFFSET(Assumptions!$C8,20*(Q$4-1),0)</f>
        <v>% of the acquisition cost</v>
      </c>
      <c r="U9" s="37" t="s">
        <v>81</v>
      </c>
      <c r="V9" s="31" t="str">
        <f t="shared" ref="V9:V14" ca="1" si="2">CHOOSE(U$4,IF(OR(Y9=0,S9=0),"",Y9/S9-1),IF(OR(Y9=0,S9=0),"",S9/Y9-1),IF(OR(Y9=0,M9=0),"",Y9/M9-1),IF(OR(Y9=0,M9=0),"",M9/Y9-1),IF(OR(Y9=0,G9=0),"",Y9/G9-1),IF(OR(Y9=0,G9=0),"",G9/Y9-1))</f>
        <v/>
      </c>
      <c r="W9" s="34"/>
      <c r="X9" s="11" t="str">
        <f ca="1">OFFSET(Assumptions!$A8,20*(W$4-1),0)</f>
        <v>Residual value of a bus</v>
      </c>
      <c r="Y9" s="40">
        <f ca="1">OFFSET(Assumptions!$B8,20*(W$4-1),0)</f>
        <v>0</v>
      </c>
      <c r="Z9" t="str">
        <f ca="1">OFFSET(Assumptions!$C8,20*(W$4-1),0)</f>
        <v>% of the acquisition cost</v>
      </c>
    </row>
    <row r="10" spans="1:26" x14ac:dyDescent="0.35">
      <c r="A10" s="13" t="s">
        <v>67</v>
      </c>
      <c r="B10" s="62">
        <v>1.2E-2</v>
      </c>
      <c r="C10" s="13"/>
      <c r="D10" s="13"/>
      <c r="E10" s="34" t="str">
        <f ca="1">OFFSET(Assumptions!A8,19*(ROW()-5),0)</f>
        <v>Electric bus 3: 100% Depot charging</v>
      </c>
      <c r="F10" s="11" t="str">
        <f ca="1">OFFSET(Assumptions!$A9,20*(E$4-1),0)</f>
        <v>Infrastructure (charging/refueling)</v>
      </c>
      <c r="G10" s="39">
        <f ca="1">OFFSET(Assumptions!$B9,20*(E$4-1),0)</f>
        <v>0</v>
      </c>
      <c r="H10" t="str">
        <f ca="1">OFFSET(Assumptions!$C9,20*(E$4-1),0)</f>
        <v>€</v>
      </c>
      <c r="I10" s="34" t="s">
        <v>59</v>
      </c>
      <c r="J10" s="31" t="str">
        <f t="shared" ca="1" si="0"/>
        <v/>
      </c>
      <c r="L10" s="11" t="str">
        <f ca="1">OFFSET(Assumptions!$A9,20*(K$4-1),0)</f>
        <v>Infrastructure (charging/refueling)</v>
      </c>
      <c r="M10" s="39">
        <f ca="1">OFFSET(Assumptions!$B9,20*(K$4-1),0)</f>
        <v>5000</v>
      </c>
      <c r="N10" t="str">
        <f ca="1">OFFSET(Assumptions!$C9,20*(K$4-1),0)</f>
        <v>€</v>
      </c>
      <c r="O10" s="34" t="s">
        <v>59</v>
      </c>
      <c r="P10" s="31">
        <f t="shared" ca="1" si="1"/>
        <v>18</v>
      </c>
      <c r="R10" s="11" t="str">
        <f ca="1">OFFSET(Assumptions!$A9,20*(Q$4-1),0)</f>
        <v>Infrastructure (charging/refueling)</v>
      </c>
      <c r="S10" s="39">
        <f ca="1">OFFSET(Assumptions!$B9,20*(Q$4-1),0)</f>
        <v>95000</v>
      </c>
      <c r="T10" t="str">
        <f ca="1">OFFSET(Assumptions!$C9,20*(Q$4-1),0)</f>
        <v>€</v>
      </c>
      <c r="U10" s="37" t="s">
        <v>82</v>
      </c>
      <c r="V10" s="31">
        <f t="shared" ca="1" si="2"/>
        <v>-0.94736842105263164</v>
      </c>
      <c r="W10" s="34"/>
      <c r="X10" s="11" t="str">
        <f ca="1">OFFSET(Assumptions!$A9,20*(W$4-1),0)</f>
        <v>Infrastructure (charging/refueling)</v>
      </c>
      <c r="Y10" s="39">
        <f ca="1">OFFSET(Assumptions!$B9,20*(W$4-1),0)</f>
        <v>5000</v>
      </c>
      <c r="Z10" t="str">
        <f ca="1">OFFSET(Assumptions!$C9,20*(W$4-1),0)</f>
        <v>€</v>
      </c>
    </row>
    <row r="11" spans="1:26" x14ac:dyDescent="0.35">
      <c r="E11" s="34" t="str">
        <f ca="1">OFFSET(Assumptions!A9,19*(ROW()-5),0)</f>
        <v>Electric bus 4: Opportunity charging + Depot</v>
      </c>
      <c r="F11" s="11" t="str">
        <f ca="1">OFFSET(Assumptions!$A10,20*(E$4-1),0)</f>
        <v>Residual value of a n infrastructure</v>
      </c>
      <c r="G11" s="40">
        <f ca="1">OFFSET(Assumptions!$B10,20*(E$4-1),0)</f>
        <v>0</v>
      </c>
      <c r="H11" t="str">
        <f ca="1">OFFSET(Assumptions!$C10,20*(E$4-1),0)</f>
        <v>% of the acquisition cost</v>
      </c>
      <c r="I11" s="34" t="s">
        <v>59</v>
      </c>
      <c r="J11" s="31" t="str">
        <f t="shared" ca="1" si="0"/>
        <v/>
      </c>
      <c r="L11" s="11" t="str">
        <f ca="1">OFFSET(Assumptions!$A10,20*(K$4-1),0)</f>
        <v>Residual value of a n infrastructure</v>
      </c>
      <c r="M11" s="40">
        <f ca="1">OFFSET(Assumptions!$B10,20*(K$4-1),0)</f>
        <v>0</v>
      </c>
      <c r="N11" t="str">
        <f ca="1">OFFSET(Assumptions!$C10,20*(K$4-1),0)</f>
        <v>% of the acquisition cost</v>
      </c>
      <c r="O11" s="34" t="s">
        <v>59</v>
      </c>
      <c r="P11" s="31" t="str">
        <f t="shared" ca="1" si="1"/>
        <v/>
      </c>
      <c r="R11" s="11" t="str">
        <f ca="1">OFFSET(Assumptions!$A10,20*(Q$4-1),0)</f>
        <v>Residual value of a n infrastructure</v>
      </c>
      <c r="S11" s="40">
        <f ca="1">OFFSET(Assumptions!$B10,20*(Q$4-1),0)</f>
        <v>0</v>
      </c>
      <c r="T11" t="str">
        <f ca="1">OFFSET(Assumptions!$C10,20*(Q$4-1),0)</f>
        <v>% of the acquisition cost</v>
      </c>
      <c r="U11" s="34" t="s">
        <v>59</v>
      </c>
      <c r="V11" s="31" t="str">
        <f t="shared" ca="1" si="2"/>
        <v/>
      </c>
      <c r="W11" s="34"/>
      <c r="X11" s="11" t="str">
        <f ca="1">OFFSET(Assumptions!$A10,20*(W$4-1),0)</f>
        <v>Residual value of a n infrastructure</v>
      </c>
      <c r="Y11" s="40">
        <f ca="1">OFFSET(Assumptions!$B10,20*(W$4-1),0)</f>
        <v>0</v>
      </c>
      <c r="Z11" t="str">
        <f ca="1">OFFSET(Assumptions!$C10,20*(W$4-1),0)</f>
        <v>% of the acquisition cost</v>
      </c>
    </row>
    <row r="12" spans="1:26" x14ac:dyDescent="0.35">
      <c r="E12" s="34" t="str">
        <f ca="1">OFFSET(Assumptions!A10,19*(ROW()-5),0)</f>
        <v>Gas bus 2: 12 m biogas bus</v>
      </c>
      <c r="F12" s="11" t="str">
        <f ca="1">OFFSET(Assumptions!$A11,20*(E$4-1),0)</f>
        <v>CapEx 1 (specify)</v>
      </c>
      <c r="G12" s="39">
        <f ca="1">OFFSET(Assumptions!$B11,20*(E$4-1),0)</f>
        <v>0</v>
      </c>
      <c r="H12" t="str">
        <f ca="1">OFFSET(Assumptions!$C11,20*(E$4-1),0)</f>
        <v>€</v>
      </c>
      <c r="I12" s="34" t="s">
        <v>59</v>
      </c>
      <c r="J12" s="31" t="str">
        <f t="shared" ca="1" si="0"/>
        <v/>
      </c>
      <c r="L12" s="11" t="str">
        <f ca="1">OFFSET(Assumptions!$A11,20*(K$4-1),0)</f>
        <v>CapEx 1 (specify)</v>
      </c>
      <c r="M12" s="39">
        <f ca="1">OFFSET(Assumptions!$B11,20*(K$4-1),0)</f>
        <v>0</v>
      </c>
      <c r="N12" t="str">
        <f ca="1">OFFSET(Assumptions!$C11,20*(K$4-1),0)</f>
        <v>€</v>
      </c>
      <c r="O12" s="34" t="s">
        <v>59</v>
      </c>
      <c r="P12" s="31" t="str">
        <f t="shared" ca="1" si="1"/>
        <v/>
      </c>
      <c r="R12" s="11" t="str">
        <f ca="1">OFFSET(Assumptions!$A11,20*(Q$4-1),0)</f>
        <v>CapEx 1 (specify)</v>
      </c>
      <c r="S12" s="39">
        <f ca="1">OFFSET(Assumptions!$B11,20*(Q$4-1),0)</f>
        <v>0</v>
      </c>
      <c r="T12" t="str">
        <f ca="1">OFFSET(Assumptions!$C11,20*(Q$4-1),0)</f>
        <v>€</v>
      </c>
      <c r="U12" s="34" t="s">
        <v>59</v>
      </c>
      <c r="V12" s="31" t="str">
        <f t="shared" ca="1" si="2"/>
        <v/>
      </c>
      <c r="W12" s="34"/>
      <c r="X12" s="11" t="str">
        <f ca="1">OFFSET(Assumptions!$A11,20*(W$4-1),0)</f>
        <v xml:space="preserve">CapEx 1 (specify) </v>
      </c>
      <c r="Y12" s="39">
        <f ca="1">OFFSET(Assumptions!$B11,20*(W$4-1),0)</f>
        <v>0</v>
      </c>
      <c r="Z12" t="str">
        <f ca="1">OFFSET(Assumptions!$C11,20*(W$4-1),0)</f>
        <v>€</v>
      </c>
    </row>
    <row r="13" spans="1:26" x14ac:dyDescent="0.35">
      <c r="E13" s="34" t="str">
        <f ca="1">OFFSET(Assumptions!A11,19*(ROW()-5),0)</f>
        <v>Diesel bus 3: 12 m diesel bus</v>
      </c>
      <c r="F13" s="11" t="str">
        <f ca="1">OFFSET(Assumptions!$A12,20*(E$4-1),0)</f>
        <v>CapEx 2 (specify)</v>
      </c>
      <c r="G13" s="39">
        <f ca="1">OFFSET(Assumptions!$B12,20*(E$4-1),0)</f>
        <v>0</v>
      </c>
      <c r="H13" t="str">
        <f ca="1">OFFSET(Assumptions!$C12,20*(E$4-1),0)</f>
        <v>€</v>
      </c>
      <c r="I13" s="34" t="s">
        <v>59</v>
      </c>
      <c r="J13" s="31" t="str">
        <f t="shared" ca="1" si="0"/>
        <v/>
      </c>
      <c r="L13" s="11" t="str">
        <f ca="1">OFFSET(Assumptions!$A12,20*(K$4-1),0)</f>
        <v>CapEx 2 (specify)</v>
      </c>
      <c r="M13" s="39">
        <f ca="1">OFFSET(Assumptions!$B12,20*(K$4-1),0)</f>
        <v>0</v>
      </c>
      <c r="N13" t="str">
        <f ca="1">OFFSET(Assumptions!$C12,20*(K$4-1),0)</f>
        <v>€</v>
      </c>
      <c r="O13" s="34" t="s">
        <v>59</v>
      </c>
      <c r="P13" s="31" t="str">
        <f t="shared" ca="1" si="1"/>
        <v/>
      </c>
      <c r="R13" s="11" t="str">
        <f ca="1">OFFSET(Assumptions!$A12,20*(Q$4-1),0)</f>
        <v>CapEx 2 (specify)</v>
      </c>
      <c r="S13" s="39">
        <f ca="1">OFFSET(Assumptions!$B12,20*(Q$4-1),0)</f>
        <v>0</v>
      </c>
      <c r="T13" t="str">
        <f ca="1">OFFSET(Assumptions!$C12,20*(Q$4-1),0)</f>
        <v>€</v>
      </c>
      <c r="U13" s="34" t="s">
        <v>59</v>
      </c>
      <c r="V13" s="31" t="str">
        <f t="shared" ca="1" si="2"/>
        <v/>
      </c>
      <c r="W13" s="34"/>
      <c r="X13" s="11" t="str">
        <f ca="1">OFFSET(Assumptions!$A12,20*(W$4-1),0)</f>
        <v>CapEx 2 (specify)</v>
      </c>
      <c r="Y13" s="39">
        <f ca="1">OFFSET(Assumptions!$B12,20*(W$4-1),0)</f>
        <v>0</v>
      </c>
      <c r="Z13" t="str">
        <f ca="1">OFFSET(Assumptions!$C12,20*(W$4-1),0)</f>
        <v>€</v>
      </c>
    </row>
    <row r="14" spans="1:26" x14ac:dyDescent="0.35">
      <c r="E14" s="34" t="str">
        <f ca="1">OFFSET(Assumptions!A12,19*(ROW()-5),0)</f>
        <v>Electric bus 5: 100% Depot charging</v>
      </c>
      <c r="F14" s="11" t="str">
        <f ca="1">OFFSET(Assumptions!$A13,20*(E$4-1),0)</f>
        <v>CapEx 3 (specify)</v>
      </c>
      <c r="G14" s="39">
        <f ca="1">OFFSET(Assumptions!$B13,20*(E$4-1),0)</f>
        <v>0</v>
      </c>
      <c r="H14" t="str">
        <f ca="1">OFFSET(Assumptions!$C13,20*(E$4-1),0)</f>
        <v>€</v>
      </c>
      <c r="I14" s="34" t="s">
        <v>59</v>
      </c>
      <c r="J14" s="31" t="str">
        <f t="shared" ca="1" si="0"/>
        <v/>
      </c>
      <c r="L14" s="11" t="str">
        <f ca="1">OFFSET(Assumptions!$A13,20*(K$4-1),0)</f>
        <v>CapEx 3 (specify)</v>
      </c>
      <c r="M14" s="39">
        <f ca="1">OFFSET(Assumptions!$B13,20*(K$4-1),0)</f>
        <v>0</v>
      </c>
      <c r="N14" t="str">
        <f ca="1">OFFSET(Assumptions!$C13,20*(K$4-1),0)</f>
        <v>€</v>
      </c>
      <c r="O14" s="34" t="s">
        <v>59</v>
      </c>
      <c r="P14" s="31" t="str">
        <f t="shared" ca="1" si="1"/>
        <v/>
      </c>
      <c r="R14" s="11" t="str">
        <f ca="1">OFFSET(Assumptions!$A13,20*(Q$4-1),0)</f>
        <v>CapEx 3 (specify)</v>
      </c>
      <c r="S14" s="39">
        <f ca="1">OFFSET(Assumptions!$B13,20*(Q$4-1),0)</f>
        <v>0</v>
      </c>
      <c r="T14" t="str">
        <f ca="1">OFFSET(Assumptions!$C13,20*(Q$4-1),0)</f>
        <v>€</v>
      </c>
      <c r="U14" s="34" t="s">
        <v>59</v>
      </c>
      <c r="V14" s="31" t="str">
        <f t="shared" ca="1" si="2"/>
        <v/>
      </c>
      <c r="W14" s="34"/>
      <c r="X14" s="11" t="str">
        <f ca="1">OFFSET(Assumptions!$A13,20*(W$4-1),0)</f>
        <v>CapEx 3 (specify)</v>
      </c>
      <c r="Y14" s="39">
        <f ca="1">OFFSET(Assumptions!$B13,20*(W$4-1),0)</f>
        <v>0</v>
      </c>
      <c r="Z14" t="str">
        <f ca="1">OFFSET(Assumptions!$C13,20*(W$4-1),0)</f>
        <v>€</v>
      </c>
    </row>
    <row r="15" spans="1:26" x14ac:dyDescent="0.35">
      <c r="F15" s="1" t="s">
        <v>87</v>
      </c>
      <c r="G15" s="41"/>
      <c r="I15" s="34" t="s">
        <v>59</v>
      </c>
      <c r="J15" s="31"/>
      <c r="L15" s="1" t="s">
        <v>87</v>
      </c>
      <c r="M15" s="41"/>
      <c r="O15" s="34" t="s">
        <v>59</v>
      </c>
      <c r="P15" s="31"/>
      <c r="R15" s="1" t="s">
        <v>87</v>
      </c>
      <c r="S15" s="41"/>
      <c r="U15" s="34" t="s">
        <v>59</v>
      </c>
      <c r="V15" s="31"/>
      <c r="W15" s="34"/>
      <c r="X15" s="1" t="s">
        <v>87</v>
      </c>
      <c r="Y15" s="41"/>
    </row>
    <row r="16" spans="1:26" x14ac:dyDescent="0.35">
      <c r="F16" s="11" t="str">
        <f ca="1">OFFSET(Assumptions!$A15,20*(E$4-1),0)</f>
        <v>Fuel/energy cost</v>
      </c>
      <c r="G16" s="42">
        <f ca="1">OFFSET(Assumptions!$B15,20*(E$4-1),0)</f>
        <v>1.258</v>
      </c>
      <c r="H16" t="str">
        <f ca="1">OFFSET(Assumptions!$C15,20*(E$4-1),0)</f>
        <v>€/unit</v>
      </c>
      <c r="I16" s="34" t="s">
        <v>59</v>
      </c>
      <c r="J16" s="31">
        <f t="shared" ca="1" si="0"/>
        <v>-0.92845786963434018</v>
      </c>
      <c r="L16" s="11" t="str">
        <f ca="1">OFFSET(Assumptions!$A15,20*(K$4-1),0)</f>
        <v>Fuel/energy cost</v>
      </c>
      <c r="M16" s="42">
        <f ca="1">OFFSET(Assumptions!$B15,20*(K$4-1),0)</f>
        <v>0.09</v>
      </c>
      <c r="N16" t="str">
        <f ca="1">OFFSET(Assumptions!$C15,20*(K$4-1),0)</f>
        <v>€/unit</v>
      </c>
      <c r="O16" s="34" t="s">
        <v>59</v>
      </c>
      <c r="P16" s="31">
        <f t="shared" ca="1" si="1"/>
        <v>0</v>
      </c>
      <c r="R16" s="11" t="str">
        <f ca="1">OFFSET(Assumptions!$A15,20*(Q$4-1),0)</f>
        <v>Fuel/energy cost</v>
      </c>
      <c r="S16" s="42">
        <f ca="1">OFFSET(Assumptions!$B15,20*(Q$4-1),0)</f>
        <v>0.09</v>
      </c>
      <c r="T16" t="str">
        <f ca="1">OFFSET(Assumptions!$C15,20*(Q$4-1),0)</f>
        <v>€/unit</v>
      </c>
      <c r="U16" s="34" t="s">
        <v>59</v>
      </c>
      <c r="V16" s="31">
        <f t="shared" ref="V16:V22" ca="1" si="3">CHOOSE(U$4,IF(OR(Y16=0,S16=0),"",Y16/S16-1),IF(OR(Y16=0,S16=0),"",S16/Y16-1),IF(OR(Y16=0,M16=0),"",Y16/M16-1),IF(OR(Y16=0,M16=0),"",M16/Y16-1),IF(OR(Y16=0,G16=0),"",Y16/G16-1),IF(OR(Y16=0,G16=0),"",G16/Y16-1))</f>
        <v>0</v>
      </c>
      <c r="W16" s="34"/>
      <c r="X16" s="11" t="str">
        <f ca="1">OFFSET(Assumptions!$A15,20*(W$4-1),0)</f>
        <v>Fuel/energy cost</v>
      </c>
      <c r="Y16" s="42">
        <f ca="1">OFFSET(Assumptions!$B15,20*(W$4-1),0)</f>
        <v>0.09</v>
      </c>
      <c r="Z16" t="str">
        <f ca="1">OFFSET(Assumptions!$C15,20*(W$4-1),0)</f>
        <v>€/unit</v>
      </c>
    </row>
    <row r="17" spans="5:26" x14ac:dyDescent="0.35">
      <c r="F17" s="11" t="str">
        <f ca="1">OFFSET(Assumptions!$A16,20*(E$4-1),0)</f>
        <v>Fuel/energy consumption</v>
      </c>
      <c r="G17" s="42">
        <f ca="1">OFFSET(Assumptions!$B16,20*(E$4-1),0)</f>
        <v>0.39100000000000001</v>
      </c>
      <c r="H17" t="str">
        <f ca="1">OFFSET(Assumptions!$C16,20*(E$4-1),0)</f>
        <v>units/km</v>
      </c>
      <c r="I17" s="34" t="s">
        <v>59</v>
      </c>
      <c r="J17" s="31">
        <f t="shared" ca="1" si="0"/>
        <v>1.9156010230179024</v>
      </c>
      <c r="L17" s="11" t="str">
        <f ca="1">OFFSET(Assumptions!$A16,20*(K$4-1),0)</f>
        <v>Fuel/energy consumption</v>
      </c>
      <c r="M17" s="42">
        <f ca="1">OFFSET(Assumptions!$B16,20*(K$4-1),0)</f>
        <v>1.1399999999999999</v>
      </c>
      <c r="N17" t="str">
        <f ca="1">OFFSET(Assumptions!$C16,20*(K$4-1),0)</f>
        <v>units/km</v>
      </c>
      <c r="O17" s="34" t="s">
        <v>59</v>
      </c>
      <c r="P17" s="31">
        <f t="shared" ca="1" si="1"/>
        <v>0</v>
      </c>
      <c r="R17" s="11" t="str">
        <f ca="1">OFFSET(Assumptions!$A16,20*(Q$4-1),0)</f>
        <v>Fuel/energy consumption</v>
      </c>
      <c r="S17" s="42">
        <f ca="1">OFFSET(Assumptions!$B16,20*(Q$4-1),0)</f>
        <v>1.1399999999999999</v>
      </c>
      <c r="T17" t="str">
        <f ca="1">OFFSET(Assumptions!$C16,20*(Q$4-1),0)</f>
        <v>units/km</v>
      </c>
      <c r="U17" s="34" t="s">
        <v>59</v>
      </c>
      <c r="V17" s="31">
        <f t="shared" ca="1" si="3"/>
        <v>0</v>
      </c>
      <c r="W17" s="34"/>
      <c r="X17" s="11" t="str">
        <f ca="1">OFFSET(Assumptions!$A16,20*(W$4-1),0)</f>
        <v>Fuel/energy consumption</v>
      </c>
      <c r="Y17" s="42">
        <f ca="1">OFFSET(Assumptions!$B16,20*(W$4-1),0)</f>
        <v>1.1399999999999999</v>
      </c>
      <c r="Z17" t="str">
        <f ca="1">OFFSET(Assumptions!$C16,20*(W$4-1),0)</f>
        <v>units/km</v>
      </c>
    </row>
    <row r="18" spans="5:26" x14ac:dyDescent="0.35">
      <c r="F18" s="11" t="str">
        <f ca="1">OFFSET(Assumptions!$A17,20*(E$4-1),0)</f>
        <v>Maintenance costs (fixed)</v>
      </c>
      <c r="G18" s="39">
        <f ca="1">OFFSET(Assumptions!$B17,20*(E$4-1),0)</f>
        <v>5000</v>
      </c>
      <c r="H18" t="str">
        <f ca="1">OFFSET(Assumptions!$C17,20*(E$4-1),0)</f>
        <v>€/year</v>
      </c>
      <c r="I18" s="34" t="s">
        <v>59</v>
      </c>
      <c r="J18" s="31">
        <f t="shared" ca="1" si="0"/>
        <v>0.19999999999999996</v>
      </c>
      <c r="L18" s="11" t="str">
        <f ca="1">OFFSET(Assumptions!$A17,20*(K$4-1),0)</f>
        <v>Maintenance costs (fixed)</v>
      </c>
      <c r="M18" s="39">
        <f ca="1">OFFSET(Assumptions!$B17,20*(K$4-1),0)</f>
        <v>6000</v>
      </c>
      <c r="N18" t="str">
        <f ca="1">OFFSET(Assumptions!$C17,20*(K$4-1),0)</f>
        <v>€/year</v>
      </c>
      <c r="O18" s="34" t="s">
        <v>59</v>
      </c>
      <c r="P18" s="31">
        <f t="shared" ca="1" si="1"/>
        <v>0.25</v>
      </c>
      <c r="R18" s="11" t="str">
        <f ca="1">OFFSET(Assumptions!$A17,20*(Q$4-1),0)</f>
        <v>Maintenance costs (fixed)</v>
      </c>
      <c r="S18" s="39">
        <f ca="1">OFFSET(Assumptions!$B17,20*(Q$4-1),0)</f>
        <v>7500</v>
      </c>
      <c r="T18" t="str">
        <f ca="1">OFFSET(Assumptions!$C17,20*(Q$4-1),0)</f>
        <v>€/year</v>
      </c>
      <c r="U18" s="34" t="s">
        <v>59</v>
      </c>
      <c r="V18" s="31">
        <f t="shared" ca="1" si="3"/>
        <v>-0.19999999999999996</v>
      </c>
      <c r="W18" s="34"/>
      <c r="X18" s="11" t="str">
        <f ca="1">OFFSET(Assumptions!$A17,20*(W$4-1),0)</f>
        <v>Maintenance costs (fixed)</v>
      </c>
      <c r="Y18" s="39">
        <f ca="1">OFFSET(Assumptions!$B17,20*(W$4-1),0)</f>
        <v>6000</v>
      </c>
      <c r="Z18" t="str">
        <f ca="1">OFFSET(Assumptions!$C17,20*(W$4-1),0)</f>
        <v>€/year</v>
      </c>
    </row>
    <row r="19" spans="5:26" x14ac:dyDescent="0.35">
      <c r="F19" s="11" t="str">
        <f ca="1">OFFSET(Assumptions!$A18,20*(E$4-1),0)</f>
        <v>Maintenance costs (variable)</v>
      </c>
      <c r="G19" s="42">
        <f ca="1">OFFSET(Assumptions!$B18,20*(E$4-1),0)</f>
        <v>0.2</v>
      </c>
      <c r="H19" t="str">
        <f ca="1">OFFSET(Assumptions!$C18,20*(E$4-1),0)</f>
        <v>€/km</v>
      </c>
      <c r="I19" s="34" t="s">
        <v>59</v>
      </c>
      <c r="J19" s="31">
        <f t="shared" ca="1" si="0"/>
        <v>-0.20000000000000007</v>
      </c>
      <c r="L19" s="11" t="str">
        <f ca="1">OFFSET(Assumptions!$A18,20*(K$4-1),0)</f>
        <v>Maintenance costs (variable)</v>
      </c>
      <c r="M19" s="42">
        <f ca="1">OFFSET(Assumptions!$B18,20*(K$4-1),0)</f>
        <v>0.16</v>
      </c>
      <c r="N19" t="str">
        <f ca="1">OFFSET(Assumptions!$C18,20*(K$4-1),0)</f>
        <v>€/km</v>
      </c>
      <c r="O19" s="34" t="s">
        <v>59</v>
      </c>
      <c r="P19" s="31">
        <f t="shared" ca="1" si="1"/>
        <v>0</v>
      </c>
      <c r="R19" s="11" t="str">
        <f ca="1">OFFSET(Assumptions!$A18,20*(Q$4-1),0)</f>
        <v>Maintenance costs (variable)</v>
      </c>
      <c r="S19" s="42">
        <f ca="1">OFFSET(Assumptions!$B18,20*(Q$4-1),0)</f>
        <v>0.16</v>
      </c>
      <c r="T19" t="str">
        <f ca="1">OFFSET(Assumptions!$C18,20*(Q$4-1),0)</f>
        <v>€/km</v>
      </c>
      <c r="U19" s="34" t="s">
        <v>59</v>
      </c>
      <c r="V19" s="31">
        <f t="shared" ca="1" si="3"/>
        <v>0</v>
      </c>
      <c r="W19" s="34"/>
      <c r="X19" s="11" t="str">
        <f ca="1">OFFSET(Assumptions!$A18,20*(W$4-1),0)</f>
        <v>Maintenance costs (variable)</v>
      </c>
      <c r="Y19" s="42">
        <f ca="1">OFFSET(Assumptions!$B18,20*(W$4-1),0)</f>
        <v>0.16</v>
      </c>
      <c r="Z19" t="str">
        <f ca="1">OFFSET(Assumptions!$C18,20*(W$4-1),0)</f>
        <v>€/km</v>
      </c>
    </row>
    <row r="20" spans="5:26" x14ac:dyDescent="0.35">
      <c r="F20" s="11" t="str">
        <f ca="1">OFFSET(Assumptions!$A19,20*(E$4-1),0)</f>
        <v>OpEx 1 (specify)</v>
      </c>
      <c r="G20" s="42">
        <f ca="1">OFFSET(Assumptions!$B19,20*(E$4-1),0)</f>
        <v>0</v>
      </c>
      <c r="H20" t="str">
        <f ca="1">OFFSET(Assumptions!$C19,20*(E$4-1),0)</f>
        <v>€/km</v>
      </c>
      <c r="I20" s="34" t="s">
        <v>59</v>
      </c>
      <c r="J20" s="31" t="str">
        <f t="shared" ca="1" si="0"/>
        <v/>
      </c>
      <c r="L20" s="11" t="str">
        <f ca="1">OFFSET(Assumptions!$A19,20*(K$4-1),0)</f>
        <v>OpEx 1 (specify)</v>
      </c>
      <c r="M20" s="42">
        <f ca="1">OFFSET(Assumptions!$B19,20*(K$4-1),0)</f>
        <v>0</v>
      </c>
      <c r="N20" t="str">
        <f ca="1">OFFSET(Assumptions!$C19,20*(K$4-1),0)</f>
        <v>€/km</v>
      </c>
      <c r="O20" s="34" t="s">
        <v>59</v>
      </c>
      <c r="P20" s="31" t="str">
        <f t="shared" ca="1" si="1"/>
        <v/>
      </c>
      <c r="R20" s="11" t="str">
        <f ca="1">OFFSET(Assumptions!$A19,20*(Q$4-1),0)</f>
        <v>OpEx 1 (specify)</v>
      </c>
      <c r="S20" s="42">
        <f ca="1">OFFSET(Assumptions!$B19,20*(Q$4-1),0)</f>
        <v>0</v>
      </c>
      <c r="T20" t="str">
        <f ca="1">OFFSET(Assumptions!$C19,20*(Q$4-1),0)</f>
        <v>€/km</v>
      </c>
      <c r="U20" s="34" t="s">
        <v>59</v>
      </c>
      <c r="V20" s="31" t="str">
        <f t="shared" ca="1" si="3"/>
        <v/>
      </c>
      <c r="W20" s="34"/>
      <c r="X20" s="11" t="str">
        <f ca="1">OFFSET(Assumptions!$A19,20*(W$4-1),0)</f>
        <v>OpEx 1 (specify)</v>
      </c>
      <c r="Y20" s="42">
        <f ca="1">OFFSET(Assumptions!$B19,20*(W$4-1),0)</f>
        <v>0</v>
      </c>
      <c r="Z20" t="str">
        <f ca="1">OFFSET(Assumptions!$C19,20*(W$4-1),0)</f>
        <v>€/km</v>
      </c>
    </row>
    <row r="21" spans="5:26" x14ac:dyDescent="0.35">
      <c r="F21" s="11" t="str">
        <f ca="1">OFFSET(Assumptions!$A20,20*(E$4-1),0)</f>
        <v>OpEx 2 (specify)</v>
      </c>
      <c r="G21" s="42">
        <f ca="1">OFFSET(Assumptions!$B20,20*(E$4-1),0)</f>
        <v>0</v>
      </c>
      <c r="H21" t="str">
        <f ca="1">OFFSET(Assumptions!$C20,20*(E$4-1),0)</f>
        <v>€/km</v>
      </c>
      <c r="I21" s="34" t="s">
        <v>59</v>
      </c>
      <c r="J21" s="31" t="str">
        <f t="shared" ca="1" si="0"/>
        <v/>
      </c>
      <c r="L21" s="11" t="str">
        <f ca="1">OFFSET(Assumptions!$A20,20*(K$4-1),0)</f>
        <v>OpEx 2 (specify)</v>
      </c>
      <c r="M21" s="42">
        <f ca="1">OFFSET(Assumptions!$B20,20*(K$4-1),0)</f>
        <v>0</v>
      </c>
      <c r="N21" t="str">
        <f ca="1">OFFSET(Assumptions!$C20,20*(K$4-1),0)</f>
        <v>€/km</v>
      </c>
      <c r="O21" s="34" t="s">
        <v>59</v>
      </c>
      <c r="P21" s="31" t="str">
        <f t="shared" ca="1" si="1"/>
        <v/>
      </c>
      <c r="R21" s="11" t="str">
        <f ca="1">OFFSET(Assumptions!$A20,20*(Q$4-1),0)</f>
        <v>OpEx 2 (specify)</v>
      </c>
      <c r="S21" s="42">
        <f ca="1">OFFSET(Assumptions!$B20,20*(Q$4-1),0)</f>
        <v>0</v>
      </c>
      <c r="T21" t="str">
        <f ca="1">OFFSET(Assumptions!$C20,20*(Q$4-1),0)</f>
        <v>€/km</v>
      </c>
      <c r="U21" s="34" t="s">
        <v>59</v>
      </c>
      <c r="V21" s="31" t="str">
        <f t="shared" ca="1" si="3"/>
        <v/>
      </c>
      <c r="W21" s="34"/>
      <c r="X21" s="11" t="str">
        <f ca="1">OFFSET(Assumptions!$A20,20*(W$4-1),0)</f>
        <v>OpEx 2 (specify)</v>
      </c>
      <c r="Y21" s="42">
        <f ca="1">OFFSET(Assumptions!$B20,20*(W$4-1),0)</f>
        <v>0</v>
      </c>
      <c r="Z21" t="str">
        <f ca="1">OFFSET(Assumptions!$C20,20*(W$4-1),0)</f>
        <v>€/km</v>
      </c>
    </row>
    <row r="22" spans="5:26" x14ac:dyDescent="0.35">
      <c r="F22" s="12" t="str">
        <f ca="1">OFFSET(Assumptions!$A21,20*(E$4-1),0)</f>
        <v>OpEx 3 (specify)</v>
      </c>
      <c r="G22" s="43">
        <f ca="1">OFFSET(Assumptions!$B21,20*(E$4-1),0)</f>
        <v>0</v>
      </c>
      <c r="H22" s="13" t="str">
        <f ca="1">OFFSET(Assumptions!$C21,20*(E$4-1),0)</f>
        <v>€/km</v>
      </c>
      <c r="I22" s="34" t="s">
        <v>59</v>
      </c>
      <c r="J22" s="44" t="str">
        <f t="shared" ca="1" si="0"/>
        <v/>
      </c>
      <c r="L22" s="12" t="str">
        <f ca="1">OFFSET(Assumptions!$A21,20*(K$4-1),0)</f>
        <v>OpEx 3 (specify)</v>
      </c>
      <c r="M22" s="43">
        <f ca="1">OFFSET(Assumptions!$B21,20*(K$4-1),0)</f>
        <v>0</v>
      </c>
      <c r="N22" s="13" t="str">
        <f ca="1">OFFSET(Assumptions!$C21,20*(K$4-1),0)</f>
        <v>€/km</v>
      </c>
      <c r="O22" s="34" t="s">
        <v>59</v>
      </c>
      <c r="P22" s="44" t="str">
        <f t="shared" ca="1" si="1"/>
        <v/>
      </c>
      <c r="R22" s="12" t="str">
        <f ca="1">OFFSET(Assumptions!$A21,20*(Q$4-1),0)</f>
        <v>OpEx 3 (specify)</v>
      </c>
      <c r="S22" s="43">
        <f ca="1">OFFSET(Assumptions!$B21,20*(Q$4-1),0)</f>
        <v>0</v>
      </c>
      <c r="T22" s="13" t="str">
        <f ca="1">OFFSET(Assumptions!$C21,20*(Q$4-1),0)</f>
        <v>€/km</v>
      </c>
      <c r="U22" s="34" t="s">
        <v>59</v>
      </c>
      <c r="V22" s="44" t="str">
        <f t="shared" ca="1" si="3"/>
        <v/>
      </c>
      <c r="W22" s="34"/>
      <c r="X22" s="12" t="str">
        <f ca="1">OFFSET(Assumptions!$A21,20*(W$4-1),0)</f>
        <v>OpEx 3 (specify)</v>
      </c>
      <c r="Y22" s="43">
        <f ca="1">OFFSET(Assumptions!$B21,20*(W$4-1),0)</f>
        <v>0</v>
      </c>
      <c r="Z22" s="13" t="str">
        <f ca="1">OFFSET(Assumptions!$C21,20*(W$4-1),0)</f>
        <v>€/km</v>
      </c>
    </row>
    <row r="23" spans="5:26" x14ac:dyDescent="0.35">
      <c r="U23" s="34"/>
      <c r="V23" s="3"/>
      <c r="W23" s="34"/>
    </row>
    <row r="24" spans="5:26" x14ac:dyDescent="0.35">
      <c r="U24" s="34"/>
      <c r="V24" s="3"/>
      <c r="W24" s="34"/>
    </row>
    <row r="25" spans="5:26" x14ac:dyDescent="0.35">
      <c r="U25" s="34"/>
      <c r="V25" s="3"/>
      <c r="W25" s="34"/>
    </row>
    <row r="26" spans="5:26" s="1" customFormat="1" x14ac:dyDescent="0.35">
      <c r="E26" s="35"/>
      <c r="F26" s="14" t="s">
        <v>47</v>
      </c>
      <c r="G26" s="15">
        <f ca="1">OFFSET(Assumptions!$G15,20*(E$4-1),0)</f>
        <v>-900644.65151308861</v>
      </c>
      <c r="H26" s="14" t="s">
        <v>2</v>
      </c>
      <c r="I26" s="35"/>
      <c r="J26" s="32"/>
      <c r="K26" s="35"/>
      <c r="L26" s="14" t="s">
        <v>47</v>
      </c>
      <c r="M26" s="15">
        <f ca="1">OFFSET(Assumptions!$G15,20*(K$4-1),0)</f>
        <v>-862669.99234122375</v>
      </c>
      <c r="N26" s="14" t="s">
        <v>2</v>
      </c>
      <c r="O26" s="35"/>
      <c r="P26" s="32"/>
      <c r="Q26" s="35"/>
      <c r="R26" s="14" t="s">
        <v>47</v>
      </c>
      <c r="S26" s="15">
        <f ca="1">OFFSET(Assumptions!$G15,20*(Q$4-1),0)</f>
        <v>-966836.29700681067</v>
      </c>
      <c r="T26" s="14" t="s">
        <v>2</v>
      </c>
      <c r="U26" s="35"/>
      <c r="V26" s="32"/>
      <c r="W26" s="35"/>
      <c r="X26" s="14" t="s">
        <v>47</v>
      </c>
      <c r="Y26" s="15">
        <f ca="1">OFFSET(Assumptions!$G15,20*(W$4-1),0)</f>
        <v>-862669.99234122375</v>
      </c>
      <c r="Z26" s="14" t="s">
        <v>2</v>
      </c>
    </row>
    <row r="27" spans="5:26" x14ac:dyDescent="0.35">
      <c r="F27" s="16" t="s">
        <v>50</v>
      </c>
      <c r="G27" s="17"/>
      <c r="H27" s="16"/>
      <c r="L27" s="16" t="s">
        <v>50</v>
      </c>
      <c r="M27" s="17"/>
      <c r="N27" s="16"/>
      <c r="R27" s="16" t="s">
        <v>50</v>
      </c>
      <c r="S27" s="17"/>
      <c r="T27" s="16"/>
      <c r="U27" s="34"/>
      <c r="V27" s="3"/>
      <c r="W27" s="34"/>
      <c r="X27" s="16" t="s">
        <v>50</v>
      </c>
      <c r="Y27" s="17"/>
      <c r="Z27" s="16"/>
    </row>
    <row r="28" spans="5:26" x14ac:dyDescent="0.35">
      <c r="F28" s="16" t="s">
        <v>48</v>
      </c>
      <c r="G28" s="17">
        <f ca="1">OFFSET(Assumptions!$G17,20*(E$4-1),0)</f>
        <v>-200000</v>
      </c>
      <c r="H28" s="16" t="s">
        <v>2</v>
      </c>
      <c r="L28" s="16" t="s">
        <v>48</v>
      </c>
      <c r="M28" s="17">
        <f ca="1">OFFSET(Assumptions!$G17,20*(K$4-1),0)</f>
        <v>-558000</v>
      </c>
      <c r="N28" s="16" t="s">
        <v>2</v>
      </c>
      <c r="R28" s="16" t="s">
        <v>48</v>
      </c>
      <c r="S28" s="17">
        <f ca="1">OFFSET(Assumptions!$G17,20*(Q$4-1),0)</f>
        <v>-648000</v>
      </c>
      <c r="T28" s="16" t="s">
        <v>2</v>
      </c>
      <c r="U28" s="34"/>
      <c r="V28" s="3"/>
      <c r="W28" s="34"/>
      <c r="X28" s="16" t="s">
        <v>48</v>
      </c>
      <c r="Y28" s="17">
        <f ca="1">OFFSET(Assumptions!$G17,20*(W$4-1),0)</f>
        <v>-558000</v>
      </c>
      <c r="Z28" s="16" t="s">
        <v>2</v>
      </c>
    </row>
    <row r="29" spans="5:26" x14ac:dyDescent="0.35">
      <c r="F29" s="13" t="s">
        <v>49</v>
      </c>
      <c r="G29" s="18">
        <f ca="1">OFFSET(Assumptions!$G18,20*(E$4-1),0)</f>
        <v>-700644.65151308861</v>
      </c>
      <c r="H29" s="13" t="s">
        <v>2</v>
      </c>
      <c r="L29" s="13" t="s">
        <v>49</v>
      </c>
      <c r="M29" s="18">
        <f ca="1">OFFSET(Assumptions!$G18,20*(K$4-1),0)</f>
        <v>-304669.99234122375</v>
      </c>
      <c r="N29" s="13" t="s">
        <v>2</v>
      </c>
      <c r="R29" s="13" t="s">
        <v>49</v>
      </c>
      <c r="S29" s="18">
        <f ca="1">OFFSET(Assumptions!$G18,20*(Q$4-1),0)</f>
        <v>-318836.29700681067</v>
      </c>
      <c r="T29" s="13" t="s">
        <v>2</v>
      </c>
      <c r="U29" s="34"/>
      <c r="V29" s="3"/>
      <c r="W29" s="34"/>
      <c r="X29" s="13" t="s">
        <v>49</v>
      </c>
      <c r="Y29" s="18">
        <f ca="1">OFFSET(Assumptions!$G18,20*(W$4-1),0)</f>
        <v>-304669.99234122375</v>
      </c>
      <c r="Z29" s="13" t="s">
        <v>2</v>
      </c>
    </row>
    <row r="46" spans="4:47" s="46" customFormat="1" x14ac:dyDescent="0.35">
      <c r="J46" s="47"/>
      <c r="P46" s="47"/>
    </row>
    <row r="47" spans="4:47" s="34" customFormat="1" x14ac:dyDescent="0.35">
      <c r="G47" s="34">
        <f>Assumptions!G6</f>
        <v>0</v>
      </c>
      <c r="H47" s="34">
        <f>Assumptions!H6</f>
        <v>1</v>
      </c>
      <c r="I47" s="34">
        <f>Assumptions!I6</f>
        <v>2</v>
      </c>
      <c r="J47" s="34">
        <f>Assumptions!J6</f>
        <v>3</v>
      </c>
      <c r="K47" s="34">
        <f>Assumptions!K6</f>
        <v>4</v>
      </c>
      <c r="L47" s="34">
        <f>Assumptions!L6</f>
        <v>5</v>
      </c>
      <c r="M47" s="34">
        <f>Assumptions!M6</f>
        <v>6</v>
      </c>
      <c r="N47" s="34">
        <f>Assumptions!N6</f>
        <v>7</v>
      </c>
      <c r="O47" s="34">
        <f>Assumptions!O6</f>
        <v>8</v>
      </c>
      <c r="P47" s="34">
        <f>Assumptions!P6</f>
        <v>9</v>
      </c>
      <c r="Q47" s="34">
        <f>Assumptions!Q6</f>
        <v>10</v>
      </c>
      <c r="R47" s="34" t="str">
        <f>Assumptions!R6</f>
        <v/>
      </c>
      <c r="S47" s="34" t="str">
        <f>Assumptions!S6</f>
        <v/>
      </c>
      <c r="T47" s="34" t="str">
        <f>Assumptions!T6</f>
        <v/>
      </c>
      <c r="U47" s="34" t="str">
        <f>Assumptions!U6</f>
        <v/>
      </c>
      <c r="V47" s="34" t="str">
        <f>Assumptions!V6</f>
        <v/>
      </c>
      <c r="W47" s="34" t="str">
        <f>Assumptions!W6</f>
        <v/>
      </c>
      <c r="X47" s="34" t="str">
        <f>Assumptions!X6</f>
        <v/>
      </c>
      <c r="Y47" s="34" t="str">
        <f>Assumptions!Y6</f>
        <v/>
      </c>
      <c r="Z47" s="34" t="str">
        <f>Assumptions!Z6</f>
        <v/>
      </c>
      <c r="AA47" s="34" t="str">
        <f>Assumptions!AA6</f>
        <v/>
      </c>
      <c r="AB47" s="34" t="str">
        <f>Assumptions!AB6</f>
        <v/>
      </c>
      <c r="AC47" s="34" t="str">
        <f>Assumptions!AC6</f>
        <v/>
      </c>
      <c r="AD47" s="34" t="str">
        <f>Assumptions!AD6</f>
        <v/>
      </c>
      <c r="AE47" s="34" t="str">
        <f>Assumptions!AE6</f>
        <v/>
      </c>
      <c r="AF47" s="34" t="str">
        <f>Assumptions!AF6</f>
        <v/>
      </c>
      <c r="AG47" s="34" t="str">
        <f>Assumptions!AG6</f>
        <v/>
      </c>
      <c r="AH47" s="34" t="str">
        <f>Assumptions!AH6</f>
        <v/>
      </c>
      <c r="AI47" s="34" t="str">
        <f>Assumptions!AI6</f>
        <v/>
      </c>
      <c r="AJ47" s="34" t="str">
        <f>Assumptions!AJ6</f>
        <v/>
      </c>
      <c r="AK47" s="34" t="str">
        <f>Assumptions!AK6</f>
        <v/>
      </c>
      <c r="AL47" s="34" t="str">
        <f>Assumptions!AL6</f>
        <v/>
      </c>
      <c r="AM47" s="34" t="str">
        <f>Assumptions!AM6</f>
        <v/>
      </c>
      <c r="AN47" s="34" t="str">
        <f>Assumptions!AN6</f>
        <v/>
      </c>
      <c r="AO47" s="34" t="str">
        <f>Assumptions!AO6</f>
        <v/>
      </c>
      <c r="AP47" s="34" t="str">
        <f>Assumptions!AP6</f>
        <v/>
      </c>
      <c r="AQ47" s="34" t="str">
        <f>Assumptions!AQ6</f>
        <v/>
      </c>
      <c r="AR47" s="34" t="str">
        <f>Assumptions!AR6</f>
        <v/>
      </c>
      <c r="AS47" s="34" t="str">
        <f>Assumptions!AS6</f>
        <v/>
      </c>
      <c r="AT47" s="34" t="str">
        <f>Assumptions!AT6</f>
        <v/>
      </c>
      <c r="AU47" s="34" t="str">
        <f>Assumptions!AU6</f>
        <v/>
      </c>
    </row>
    <row r="48" spans="4:47" s="34" customFormat="1" x14ac:dyDescent="0.35">
      <c r="D48" s="52"/>
      <c r="F48" s="34" t="str">
        <f ca="1">F4</f>
        <v>Diesel bus 1: 12 m diesel bus</v>
      </c>
      <c r="G48" s="36">
        <f ca="1">OFFSET(Assumptions!G$13,20*($E$4-1),0)</f>
        <v>-200000</v>
      </c>
      <c r="H48" s="36">
        <f ca="1">OFFSET(Assumptions!H$13,20*($E$4-1),0)</f>
        <v>-274156.81559956429</v>
      </c>
      <c r="I48" s="36">
        <f ca="1">OFFSET(Assumptions!I$13,20*($E$4-1),0)</f>
        <v>-347373.10573298775</v>
      </c>
      <c r="J48" s="36">
        <f ca="1">OFFSET(Assumptions!J$13,20*($E$4-1),0)</f>
        <v>-419660.79901593854</v>
      </c>
      <c r="K48" s="36">
        <f ca="1">OFFSET(Assumptions!K$13,20*($E$4-1),0)</f>
        <v>-491031.67277432507</v>
      </c>
      <c r="L48" s="36">
        <f ca="1">OFFSET(Assumptions!L$13,20*($E$4-1),0)</f>
        <v>-561497.35496309306</v>
      </c>
      <c r="M48" s="36">
        <f ca="1">OFFSET(Assumptions!M$13,20*($E$4-1),0)</f>
        <v>-631069.32606068638</v>
      </c>
      <c r="N48" s="36">
        <f ca="1">OFFSET(Assumptions!N$13,20*($E$4-1),0)</f>
        <v>-699758.920939481</v>
      </c>
      <c r="O48" s="36">
        <f ca="1">OFFSET(Assumptions!O$13,20*($E$4-1),0)</f>
        <v>-767577.33071249584</v>
      </c>
      <c r="P48" s="36">
        <f ca="1">OFFSET(Assumptions!P$13,20*($E$4-1),0)</f>
        <v>-834535.60455668217</v>
      </c>
      <c r="Q48" s="36">
        <f ca="1">OFFSET(Assumptions!Q$13,20*($E$4-1),0)</f>
        <v>-900644.65151308861</v>
      </c>
      <c r="R48" s="36" t="str">
        <f ca="1">OFFSET(Assumptions!R$13,20*($E$4-1),0)</f>
        <v/>
      </c>
      <c r="S48" s="36" t="str">
        <f ca="1">OFFSET(Assumptions!S$13,20*($E$4-1),0)</f>
        <v/>
      </c>
      <c r="T48" s="36" t="str">
        <f ca="1">OFFSET(Assumptions!T$13,20*($E$4-1),0)</f>
        <v/>
      </c>
      <c r="U48" s="36" t="str">
        <f ca="1">OFFSET(Assumptions!U$13,20*($E$4-1),0)</f>
        <v/>
      </c>
      <c r="V48" s="36" t="str">
        <f ca="1">OFFSET(Assumptions!V$13,20*($E$4-1),0)</f>
        <v/>
      </c>
      <c r="W48" s="36" t="str">
        <f ca="1">OFFSET(Assumptions!W$13,20*($E$4-1),0)</f>
        <v/>
      </c>
      <c r="X48" s="36" t="str">
        <f ca="1">OFFSET(Assumptions!X$13,20*($E$4-1),0)</f>
        <v/>
      </c>
      <c r="Y48" s="36" t="str">
        <f ca="1">OFFSET(Assumptions!Y$13,20*($E$4-1),0)</f>
        <v/>
      </c>
      <c r="Z48" s="36" t="str">
        <f ca="1">OFFSET(Assumptions!Z$13,20*($E$4-1),0)</f>
        <v/>
      </c>
      <c r="AA48" s="36" t="str">
        <f ca="1">OFFSET(Assumptions!AA$13,20*($E$4-1),0)</f>
        <v/>
      </c>
      <c r="AB48" s="36" t="str">
        <f ca="1">OFFSET(Assumptions!AB$13,20*($E$4-1),0)</f>
        <v/>
      </c>
      <c r="AC48" s="36" t="str">
        <f ca="1">OFFSET(Assumptions!AC$13,20*($E$4-1),0)</f>
        <v/>
      </c>
      <c r="AD48" s="36" t="str">
        <f ca="1">OFFSET(Assumptions!AD$13,20*($E$4-1),0)</f>
        <v/>
      </c>
      <c r="AE48" s="36" t="str">
        <f ca="1">OFFSET(Assumptions!AE$13,20*($E$4-1),0)</f>
        <v/>
      </c>
      <c r="AF48" s="36" t="str">
        <f ca="1">OFFSET(Assumptions!AF$13,20*($E$4-1),0)</f>
        <v/>
      </c>
      <c r="AG48" s="36" t="str">
        <f ca="1">OFFSET(Assumptions!AG$13,20*($E$4-1),0)</f>
        <v/>
      </c>
      <c r="AH48" s="36" t="str">
        <f ca="1">OFFSET(Assumptions!AH$13,20*($E$4-1),0)</f>
        <v/>
      </c>
      <c r="AI48" s="36" t="str">
        <f ca="1">OFFSET(Assumptions!AI$13,20*($E$4-1),0)</f>
        <v/>
      </c>
      <c r="AJ48" s="36" t="str">
        <f ca="1">OFFSET(Assumptions!AJ$13,20*($E$4-1),0)</f>
        <v/>
      </c>
      <c r="AK48" s="36" t="str">
        <f ca="1">OFFSET(Assumptions!AK$13,20*($E$4-1),0)</f>
        <v/>
      </c>
      <c r="AL48" s="36" t="str">
        <f ca="1">OFFSET(Assumptions!AL$13,20*($E$4-1),0)</f>
        <v/>
      </c>
      <c r="AM48" s="36" t="str">
        <f ca="1">OFFSET(Assumptions!AM$13,20*($E$4-1),0)</f>
        <v/>
      </c>
      <c r="AN48" s="36" t="str">
        <f ca="1">OFFSET(Assumptions!AN$13,20*($E$4-1),0)</f>
        <v/>
      </c>
      <c r="AO48" s="36" t="str">
        <f ca="1">OFFSET(Assumptions!AO$13,20*($E$4-1),0)</f>
        <v/>
      </c>
      <c r="AP48" s="36" t="str">
        <f ca="1">OFFSET(Assumptions!AP$13,20*($E$4-1),0)</f>
        <v/>
      </c>
      <c r="AQ48" s="36" t="str">
        <f ca="1">OFFSET(Assumptions!AQ$13,20*($E$4-1),0)</f>
        <v/>
      </c>
      <c r="AR48" s="36" t="str">
        <f ca="1">OFFSET(Assumptions!AR$13,20*($E$4-1),0)</f>
        <v/>
      </c>
      <c r="AS48" s="36" t="str">
        <f ca="1">OFFSET(Assumptions!AS$13,20*($E$4-1),0)</f>
        <v/>
      </c>
      <c r="AT48" s="36" t="str">
        <f ca="1">OFFSET(Assumptions!AT$13,20*($E$4-1),0)</f>
        <v/>
      </c>
      <c r="AU48" s="36" t="str">
        <f ca="1">OFFSET(Assumptions!AU$13,20*($E$4-1),0)</f>
        <v/>
      </c>
    </row>
    <row r="49" spans="4:47" s="34" customFormat="1" x14ac:dyDescent="0.35">
      <c r="D49" s="52"/>
      <c r="F49" s="34" t="str">
        <f ca="1">L4</f>
        <v>Electric bus 1: 100% Depot charging</v>
      </c>
      <c r="G49" s="36">
        <f ca="1">OFFSET(Assumptions!G$13,20*($K$4-1),0)</f>
        <v>-558000</v>
      </c>
      <c r="H49" s="36">
        <f ca="1">OFFSET(Assumptions!H$13,20*($K$4-1),0)</f>
        <v>-590246.52666937071</v>
      </c>
      <c r="I49" s="36">
        <f ca="1">OFFSET(Assumptions!I$13,20*($K$4-1),0)</f>
        <v>-622084.07300049579</v>
      </c>
      <c r="J49" s="36">
        <f ca="1">OFFSET(Assumptions!J$13,20*($K$4-1),0)</f>
        <v>-653517.82606107974</v>
      </c>
      <c r="K49" s="36">
        <f ca="1">OFFSET(Assumptions!K$13,20*($K$4-1),0)</f>
        <v>-684552.90713162709</v>
      </c>
      <c r="L49" s="36">
        <f ca="1">OFFSET(Assumptions!L$13,20*($K$4-1),0)</f>
        <v>-715194.37253981619</v>
      </c>
      <c r="M49" s="36">
        <f ca="1">OFFSET(Assumptions!M$13,20*($K$4-1),0)</f>
        <v>-745447.21448429173</v>
      </c>
      <c r="N49" s="36">
        <f ca="1">OFFSET(Assumptions!N$13,20*($K$4-1),0)</f>
        <v>-775316.36184800812</v>
      </c>
      <c r="O49" s="36">
        <f ca="1">OFFSET(Assumptions!O$13,20*($K$4-1),0)</f>
        <v>-804806.68100125785</v>
      </c>
      <c r="P49" s="36">
        <f ca="1">OFFSET(Assumptions!P$13,20*($K$4-1),0)</f>
        <v>-833922.97659451514</v>
      </c>
      <c r="Q49" s="36">
        <f ca="1">OFFSET(Assumptions!Q$13,20*($K$4-1),0)</f>
        <v>-862669.99234122375</v>
      </c>
      <c r="R49" s="36" t="str">
        <f ca="1">OFFSET(Assumptions!R$13,20*($K$4-1),0)</f>
        <v/>
      </c>
      <c r="S49" s="36" t="str">
        <f ca="1">OFFSET(Assumptions!S$13,20*($K$4-1),0)</f>
        <v/>
      </c>
      <c r="T49" s="36" t="str">
        <f ca="1">OFFSET(Assumptions!T$13,20*($K$4-1),0)</f>
        <v/>
      </c>
      <c r="U49" s="36" t="str">
        <f ca="1">OFFSET(Assumptions!U$13,20*($K$4-1),0)</f>
        <v/>
      </c>
      <c r="V49" s="36" t="str">
        <f ca="1">OFFSET(Assumptions!V$13,20*($K$4-1),0)</f>
        <v/>
      </c>
      <c r="W49" s="36" t="str">
        <f ca="1">OFFSET(Assumptions!W$13,20*($K$4-1),0)</f>
        <v/>
      </c>
      <c r="X49" s="36" t="str">
        <f ca="1">OFFSET(Assumptions!X$13,20*($K$4-1),0)</f>
        <v/>
      </c>
      <c r="Y49" s="36" t="str">
        <f ca="1">OFFSET(Assumptions!Y$13,20*($K$4-1),0)</f>
        <v/>
      </c>
      <c r="Z49" s="36" t="str">
        <f ca="1">OFFSET(Assumptions!Z$13,20*($K$4-1),0)</f>
        <v/>
      </c>
      <c r="AA49" s="36" t="str">
        <f ca="1">OFFSET(Assumptions!AA$13,20*($K$4-1),0)</f>
        <v/>
      </c>
      <c r="AB49" s="36" t="str">
        <f ca="1">OFFSET(Assumptions!AB$13,20*($K$4-1),0)</f>
        <v/>
      </c>
      <c r="AC49" s="36" t="str">
        <f ca="1">OFFSET(Assumptions!AC$13,20*($K$4-1),0)</f>
        <v/>
      </c>
      <c r="AD49" s="36" t="str">
        <f ca="1">OFFSET(Assumptions!AD$13,20*($K$4-1),0)</f>
        <v/>
      </c>
      <c r="AE49" s="36" t="str">
        <f ca="1">OFFSET(Assumptions!AE$13,20*($K$4-1),0)</f>
        <v/>
      </c>
      <c r="AF49" s="36" t="str">
        <f ca="1">OFFSET(Assumptions!AF$13,20*($K$4-1),0)</f>
        <v/>
      </c>
      <c r="AG49" s="36" t="str">
        <f ca="1">OFFSET(Assumptions!AG$13,20*($K$4-1),0)</f>
        <v/>
      </c>
      <c r="AH49" s="36" t="str">
        <f ca="1">OFFSET(Assumptions!AH$13,20*($K$4-1),0)</f>
        <v/>
      </c>
      <c r="AI49" s="36" t="str">
        <f ca="1">OFFSET(Assumptions!AI$13,20*($K$4-1),0)</f>
        <v/>
      </c>
      <c r="AJ49" s="36" t="str">
        <f ca="1">OFFSET(Assumptions!AJ$13,20*($K$4-1),0)</f>
        <v/>
      </c>
      <c r="AK49" s="36" t="str">
        <f ca="1">OFFSET(Assumptions!AK$13,20*($K$4-1),0)</f>
        <v/>
      </c>
      <c r="AL49" s="36" t="str">
        <f ca="1">OFFSET(Assumptions!AL$13,20*($K$4-1),0)</f>
        <v/>
      </c>
      <c r="AM49" s="36" t="str">
        <f ca="1">OFFSET(Assumptions!AM$13,20*($K$4-1),0)</f>
        <v/>
      </c>
      <c r="AN49" s="36" t="str">
        <f ca="1">OFFSET(Assumptions!AN$13,20*($K$4-1),0)</f>
        <v/>
      </c>
      <c r="AO49" s="36" t="str">
        <f ca="1">OFFSET(Assumptions!AO$13,20*($K$4-1),0)</f>
        <v/>
      </c>
      <c r="AP49" s="36" t="str">
        <f ca="1">OFFSET(Assumptions!AP$13,20*($K$4-1),0)</f>
        <v/>
      </c>
      <c r="AQ49" s="36" t="str">
        <f ca="1">OFFSET(Assumptions!AQ$13,20*($K$4-1),0)</f>
        <v/>
      </c>
      <c r="AR49" s="36" t="str">
        <f ca="1">OFFSET(Assumptions!AR$13,20*($K$4-1),0)</f>
        <v/>
      </c>
      <c r="AS49" s="36" t="str">
        <f ca="1">OFFSET(Assumptions!AS$13,20*($K$4-1),0)</f>
        <v/>
      </c>
      <c r="AT49" s="36" t="str">
        <f ca="1">OFFSET(Assumptions!AT$13,20*($K$4-1),0)</f>
        <v/>
      </c>
      <c r="AU49" s="36" t="str">
        <f ca="1">OFFSET(Assumptions!AU$13,20*($K$4-1),0)</f>
        <v/>
      </c>
    </row>
    <row r="50" spans="4:47" s="34" customFormat="1" x14ac:dyDescent="0.35">
      <c r="D50" s="52"/>
      <c r="F50" s="34" t="str">
        <f ca="1">R4</f>
        <v>Electric bus 2: Opportunity charging + Depot</v>
      </c>
      <c r="G50" s="36">
        <f ca="1">OFFSET(Assumptions!G$13,20*($Q$4-1),0)</f>
        <v>-648000</v>
      </c>
      <c r="H50" s="36">
        <f ca="1">OFFSET(Assumptions!H$13,20*($Q$4-1),0)</f>
        <v>-681745.90019708488</v>
      </c>
      <c r="I50" s="36">
        <f ca="1">OFFSET(Assumptions!I$13,20*($Q$4-1),0)</f>
        <v>-715063.80361118226</v>
      </c>
      <c r="J50" s="36">
        <f ca="1">OFFSET(Assumptions!J$13,20*($Q$4-1),0)</f>
        <v>-747959.138494174</v>
      </c>
      <c r="K50" s="36">
        <f ca="1">OFFSET(Assumptions!K$13,20*($Q$4-1),0)</f>
        <v>-780437.26425182051</v>
      </c>
      <c r="L50" s="36">
        <f ca="1">OFFSET(Assumptions!L$13,20*($Q$4-1),0)</f>
        <v>-812503.472316931</v>
      </c>
      <c r="M50" s="36">
        <f ca="1">OFFSET(Assumptions!M$13,20*($Q$4-1),0)</f>
        <v>-844162.98701145966</v>
      </c>
      <c r="N50" s="36">
        <f ca="1">OFFSET(Assumptions!N$13,20*($Q$4-1),0)</f>
        <v>-875420.96639766742</v>
      </c>
      <c r="O50" s="36">
        <f ca="1">OFFSET(Assumptions!O$13,20*($Q$4-1),0)</f>
        <v>-906282.50311848917</v>
      </c>
      <c r="P50" s="36">
        <f ca="1">OFFSET(Assumptions!P$13,20*($Q$4-1),0)</f>
        <v>-936752.62522724201</v>
      </c>
      <c r="Q50" s="36">
        <f ca="1">OFFSET(Assumptions!Q$13,20*($Q$4-1),0)</f>
        <v>-966836.29700681067</v>
      </c>
      <c r="R50" s="36" t="str">
        <f ca="1">OFFSET(Assumptions!R$13,20*($Q$4-1),0)</f>
        <v/>
      </c>
      <c r="S50" s="36" t="str">
        <f ca="1">OFFSET(Assumptions!S$13,20*($Q$4-1),0)</f>
        <v/>
      </c>
      <c r="T50" s="36" t="str">
        <f ca="1">OFFSET(Assumptions!T$13,20*($Q$4-1),0)</f>
        <v/>
      </c>
      <c r="U50" s="36" t="str">
        <f ca="1">OFFSET(Assumptions!U$13,20*($Q$4-1),0)</f>
        <v/>
      </c>
      <c r="V50" s="36" t="str">
        <f ca="1">OFFSET(Assumptions!V$13,20*($Q$4-1),0)</f>
        <v/>
      </c>
      <c r="W50" s="36" t="str">
        <f ca="1">OFFSET(Assumptions!W$13,20*($Q$4-1),0)</f>
        <v/>
      </c>
      <c r="X50" s="36" t="str">
        <f ca="1">OFFSET(Assumptions!X$13,20*($Q$4-1),0)</f>
        <v/>
      </c>
      <c r="Y50" s="36" t="str">
        <f ca="1">OFFSET(Assumptions!Y$13,20*($Q$4-1),0)</f>
        <v/>
      </c>
      <c r="Z50" s="36" t="str">
        <f ca="1">OFFSET(Assumptions!Z$13,20*($Q$4-1),0)</f>
        <v/>
      </c>
      <c r="AA50" s="36" t="str">
        <f ca="1">OFFSET(Assumptions!AA$13,20*($Q$4-1),0)</f>
        <v/>
      </c>
      <c r="AB50" s="36" t="str">
        <f ca="1">OFFSET(Assumptions!AB$13,20*($Q$4-1),0)</f>
        <v/>
      </c>
      <c r="AC50" s="36" t="str">
        <f ca="1">OFFSET(Assumptions!AC$13,20*($Q$4-1),0)</f>
        <v/>
      </c>
      <c r="AD50" s="36" t="str">
        <f ca="1">OFFSET(Assumptions!AD$13,20*($Q$4-1),0)</f>
        <v/>
      </c>
      <c r="AE50" s="36" t="str">
        <f ca="1">OFFSET(Assumptions!AE$13,20*($Q$4-1),0)</f>
        <v/>
      </c>
      <c r="AF50" s="36" t="str">
        <f ca="1">OFFSET(Assumptions!AF$13,20*($Q$4-1),0)</f>
        <v/>
      </c>
      <c r="AG50" s="36" t="str">
        <f ca="1">OFFSET(Assumptions!AG$13,20*($Q$4-1),0)</f>
        <v/>
      </c>
      <c r="AH50" s="36" t="str">
        <f ca="1">OFFSET(Assumptions!AH$13,20*($Q$4-1),0)</f>
        <v/>
      </c>
      <c r="AI50" s="36" t="str">
        <f ca="1">OFFSET(Assumptions!AI$13,20*($Q$4-1),0)</f>
        <v/>
      </c>
      <c r="AJ50" s="36" t="str">
        <f ca="1">OFFSET(Assumptions!AJ$13,20*($Q$4-1),0)</f>
        <v/>
      </c>
      <c r="AK50" s="36" t="str">
        <f ca="1">OFFSET(Assumptions!AK$13,20*($Q$4-1),0)</f>
        <v/>
      </c>
      <c r="AL50" s="36" t="str">
        <f ca="1">OFFSET(Assumptions!AL$13,20*($Q$4-1),0)</f>
        <v/>
      </c>
      <c r="AM50" s="36" t="str">
        <f ca="1">OFFSET(Assumptions!AM$13,20*($Q$4-1),0)</f>
        <v/>
      </c>
      <c r="AN50" s="36" t="str">
        <f ca="1">OFFSET(Assumptions!AN$13,20*($Q$4-1),0)</f>
        <v/>
      </c>
      <c r="AO50" s="36" t="str">
        <f ca="1">OFFSET(Assumptions!AO$13,20*($Q$4-1),0)</f>
        <v/>
      </c>
      <c r="AP50" s="36" t="str">
        <f ca="1">OFFSET(Assumptions!AP$13,20*($Q$4-1),0)</f>
        <v/>
      </c>
      <c r="AQ50" s="36" t="str">
        <f ca="1">OFFSET(Assumptions!AQ$13,20*($Q$4-1),0)</f>
        <v/>
      </c>
      <c r="AR50" s="36" t="str">
        <f ca="1">OFFSET(Assumptions!AR$13,20*($Q$4-1),0)</f>
        <v/>
      </c>
      <c r="AS50" s="36" t="str">
        <f ca="1">OFFSET(Assumptions!AS$13,20*($Q$4-1),0)</f>
        <v/>
      </c>
      <c r="AT50" s="36" t="str">
        <f ca="1">OFFSET(Assumptions!AT$13,20*($Q$4-1),0)</f>
        <v/>
      </c>
      <c r="AU50" s="36" t="str">
        <f ca="1">OFFSET(Assumptions!AU$13,20*($Q$4-1),0)</f>
        <v/>
      </c>
    </row>
    <row r="51" spans="4:47" s="34" customFormat="1" x14ac:dyDescent="0.35">
      <c r="D51" s="52"/>
      <c r="F51" s="34" t="str">
        <f ca="1">X4</f>
        <v>Electric bus 5: 100% Depot charging</v>
      </c>
      <c r="G51" s="36">
        <f ca="1">OFFSET(Assumptions!G$13,20*($W$4-1),0)</f>
        <v>-558000</v>
      </c>
      <c r="H51" s="36">
        <f ca="1">OFFSET(Assumptions!H$13,20*($W$4-1),0)</f>
        <v>-590246.52666937071</v>
      </c>
      <c r="I51" s="36">
        <f ca="1">OFFSET(Assumptions!I$13,20*($W$4-1),0)</f>
        <v>-622084.07300049579</v>
      </c>
      <c r="J51" s="36">
        <f ca="1">OFFSET(Assumptions!J$13,20*($W$4-1),0)</f>
        <v>-653517.82606107974</v>
      </c>
      <c r="K51" s="36">
        <f ca="1">OFFSET(Assumptions!K$13,20*($W$4-1),0)</f>
        <v>-684552.90713162709</v>
      </c>
      <c r="L51" s="36">
        <f ca="1">OFFSET(Assumptions!L$13,20*($W$4-1),0)</f>
        <v>-715194.37253981619</v>
      </c>
      <c r="M51" s="36">
        <f ca="1">OFFSET(Assumptions!M$13,20*($W$4-1),0)</f>
        <v>-745447.21448429173</v>
      </c>
      <c r="N51" s="36">
        <f ca="1">OFFSET(Assumptions!N$13,20*($W$4-1),0)</f>
        <v>-775316.36184800812</v>
      </c>
      <c r="O51" s="36">
        <f ca="1">OFFSET(Assumptions!O$13,20*($W$4-1),0)</f>
        <v>-804806.68100125785</v>
      </c>
      <c r="P51" s="36">
        <f ca="1">OFFSET(Assumptions!P$13,20*($W$4-1),0)</f>
        <v>-833922.97659451514</v>
      </c>
      <c r="Q51" s="36">
        <f ca="1">OFFSET(Assumptions!Q$13,20*($W$4-1),0)</f>
        <v>-862669.99234122375</v>
      </c>
      <c r="R51" s="36" t="str">
        <f ca="1">OFFSET(Assumptions!R$13,20*($W$4-1),0)</f>
        <v/>
      </c>
      <c r="S51" s="36" t="str">
        <f ca="1">OFFSET(Assumptions!S$13,20*($W$4-1),0)</f>
        <v/>
      </c>
      <c r="T51" s="36" t="str">
        <f ca="1">OFFSET(Assumptions!T$13,20*($W$4-1),0)</f>
        <v/>
      </c>
      <c r="U51" s="36" t="str">
        <f ca="1">OFFSET(Assumptions!U$13,20*($W$4-1),0)</f>
        <v/>
      </c>
      <c r="V51" s="36" t="str">
        <f ca="1">OFFSET(Assumptions!V$13,20*($W$4-1),0)</f>
        <v/>
      </c>
      <c r="W51" s="36" t="str">
        <f ca="1">OFFSET(Assumptions!W$13,20*($W$4-1),0)</f>
        <v/>
      </c>
      <c r="X51" s="36" t="str">
        <f ca="1">OFFSET(Assumptions!X$13,20*($W$4-1),0)</f>
        <v/>
      </c>
      <c r="Y51" s="36" t="str">
        <f ca="1">OFFSET(Assumptions!Y$13,20*($W$4-1),0)</f>
        <v/>
      </c>
      <c r="Z51" s="36" t="str">
        <f ca="1">OFFSET(Assumptions!Z$13,20*($W$4-1),0)</f>
        <v/>
      </c>
      <c r="AA51" s="36" t="str">
        <f ca="1">OFFSET(Assumptions!AA$13,20*($W$4-1),0)</f>
        <v/>
      </c>
      <c r="AB51" s="36" t="str">
        <f ca="1">OFFSET(Assumptions!AB$13,20*($W$4-1),0)</f>
        <v/>
      </c>
      <c r="AC51" s="36" t="str">
        <f ca="1">OFFSET(Assumptions!AC$13,20*($W$4-1),0)</f>
        <v/>
      </c>
      <c r="AD51" s="36" t="str">
        <f ca="1">OFFSET(Assumptions!AD$13,20*($W$4-1),0)</f>
        <v/>
      </c>
      <c r="AE51" s="36" t="str">
        <f ca="1">OFFSET(Assumptions!AE$13,20*($W$4-1),0)</f>
        <v/>
      </c>
      <c r="AF51" s="36" t="str">
        <f ca="1">OFFSET(Assumptions!AF$13,20*($W$4-1),0)</f>
        <v/>
      </c>
      <c r="AG51" s="36" t="str">
        <f ca="1">OFFSET(Assumptions!AG$13,20*($W$4-1),0)</f>
        <v/>
      </c>
      <c r="AH51" s="36" t="str">
        <f ca="1">OFFSET(Assumptions!AH$13,20*($W$4-1),0)</f>
        <v/>
      </c>
      <c r="AI51" s="36" t="str">
        <f ca="1">OFFSET(Assumptions!AI$13,20*($W$4-1),0)</f>
        <v/>
      </c>
      <c r="AJ51" s="36" t="str">
        <f ca="1">OFFSET(Assumptions!AJ$13,20*($W$4-1),0)</f>
        <v/>
      </c>
      <c r="AK51" s="36" t="str">
        <f ca="1">OFFSET(Assumptions!AK$13,20*($W$4-1),0)</f>
        <v/>
      </c>
      <c r="AL51" s="36" t="str">
        <f ca="1">OFFSET(Assumptions!AL$13,20*($W$4-1),0)</f>
        <v/>
      </c>
      <c r="AM51" s="36" t="str">
        <f ca="1">OFFSET(Assumptions!AM$13,20*($W$4-1),0)</f>
        <v/>
      </c>
      <c r="AN51" s="36" t="str">
        <f ca="1">OFFSET(Assumptions!AN$13,20*($W$4-1),0)</f>
        <v/>
      </c>
      <c r="AO51" s="36" t="str">
        <f ca="1">OFFSET(Assumptions!AO$13,20*($W$4-1),0)</f>
        <v/>
      </c>
      <c r="AP51" s="36" t="str">
        <f ca="1">OFFSET(Assumptions!AP$13,20*($W$4-1),0)</f>
        <v/>
      </c>
      <c r="AQ51" s="36" t="str">
        <f ca="1">OFFSET(Assumptions!AQ$13,20*($W$4-1),0)</f>
        <v/>
      </c>
      <c r="AR51" s="36" t="str">
        <f ca="1">OFFSET(Assumptions!AR$13,20*($W$4-1),0)</f>
        <v/>
      </c>
      <c r="AS51" s="36" t="str">
        <f ca="1">OFFSET(Assumptions!AS$13,20*($W$4-1),0)</f>
        <v/>
      </c>
      <c r="AT51" s="36" t="str">
        <f ca="1">OFFSET(Assumptions!AT$13,20*($W$4-1),0)</f>
        <v/>
      </c>
      <c r="AU51" s="36" t="str">
        <f ca="1">OFFSET(Assumptions!AU$13,20*($W$4-1),0)</f>
        <v/>
      </c>
    </row>
    <row r="52" spans="4:47" s="46" customFormat="1" x14ac:dyDescent="0.35">
      <c r="J52" s="47"/>
      <c r="P52" s="47"/>
    </row>
    <row r="53" spans="4:47" s="46" customFormat="1" x14ac:dyDescent="0.35">
      <c r="J53" s="47"/>
      <c r="P53" s="47"/>
    </row>
    <row r="54" spans="4:47" s="46" customFormat="1" x14ac:dyDescent="0.35">
      <c r="J54" s="47"/>
      <c r="P54" s="47"/>
    </row>
  </sheetData>
  <sheetProtection algorithmName="SHA-512" hashValue="k/R3oyNYuyKIsvikdizV/XpRJmhEsXIzcejmXa68grd3oQPchnA9WlB7/+cUKYiycbTcOECwcfkKFCiR/o0fVw==" saltValue="SbrdrVRiJTlHtdNll+dyCw==" spinCount="100000" sheet="1" objects="1" scenarios="1"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5</xdr:col>
                    <xdr:colOff>406400</xdr:colOff>
                    <xdr:row>2</xdr:row>
                    <xdr:rowOff>25400</xdr:rowOff>
                  </from>
                  <to>
                    <xdr:col>7</xdr:col>
                    <xdr:colOff>336550</xdr:colOff>
                    <xdr:row>2</xdr:row>
                    <xdr:rowOff>184150</xdr:rowOff>
                  </to>
                </anchor>
              </controlPr>
            </control>
          </mc:Choice>
        </mc:AlternateContent>
        <mc:AlternateContent xmlns:mc="http://schemas.openxmlformats.org/markup-compatibility/2006">
          <mc:Choice Requires="x14">
            <control shapeId="2050" r:id="rId5" name="Drop Down 2">
              <controlPr locked="0" defaultSize="0" autoLine="0" autoPict="0">
                <anchor moveWithCells="1">
                  <from>
                    <xdr:col>11</xdr:col>
                    <xdr:colOff>419100</xdr:colOff>
                    <xdr:row>2</xdr:row>
                    <xdr:rowOff>25400</xdr:rowOff>
                  </from>
                  <to>
                    <xdr:col>13</xdr:col>
                    <xdr:colOff>425450</xdr:colOff>
                    <xdr:row>2</xdr:row>
                    <xdr:rowOff>184150</xdr:rowOff>
                  </to>
                </anchor>
              </controlPr>
            </control>
          </mc:Choice>
        </mc:AlternateContent>
        <mc:AlternateContent xmlns:mc="http://schemas.openxmlformats.org/markup-compatibility/2006">
          <mc:Choice Requires="x14">
            <control shapeId="2051" r:id="rId6" name="Drop Down 3">
              <controlPr locked="0" defaultSize="0" autoLine="0" autoPict="0">
                <anchor moveWithCells="1">
                  <from>
                    <xdr:col>9</xdr:col>
                    <xdr:colOff>25400</xdr:colOff>
                    <xdr:row>3</xdr:row>
                    <xdr:rowOff>25400</xdr:rowOff>
                  </from>
                  <to>
                    <xdr:col>10</xdr:col>
                    <xdr:colOff>0</xdr:colOff>
                    <xdr:row>3</xdr:row>
                    <xdr:rowOff>196850</xdr:rowOff>
                  </to>
                </anchor>
              </controlPr>
            </control>
          </mc:Choice>
        </mc:AlternateContent>
        <mc:AlternateContent xmlns:mc="http://schemas.openxmlformats.org/markup-compatibility/2006">
          <mc:Choice Requires="x14">
            <control shapeId="2052" r:id="rId7" name="Drop Down 4">
              <controlPr locked="0" defaultSize="0" autoLine="0" autoPict="0">
                <anchor moveWithCells="1">
                  <from>
                    <xdr:col>17</xdr:col>
                    <xdr:colOff>457200</xdr:colOff>
                    <xdr:row>2</xdr:row>
                    <xdr:rowOff>31750</xdr:rowOff>
                  </from>
                  <to>
                    <xdr:col>19</xdr:col>
                    <xdr:colOff>336550</xdr:colOff>
                    <xdr:row>2</xdr:row>
                    <xdr:rowOff>184150</xdr:rowOff>
                  </to>
                </anchor>
              </controlPr>
            </control>
          </mc:Choice>
        </mc:AlternateContent>
        <mc:AlternateContent xmlns:mc="http://schemas.openxmlformats.org/markup-compatibility/2006">
          <mc:Choice Requires="x14">
            <control shapeId="2053" r:id="rId8" name="Drop Down 5">
              <controlPr locked="0" defaultSize="0" autoLine="0" autoPict="0">
                <anchor moveWithCells="1">
                  <from>
                    <xdr:col>15</xdr:col>
                    <xdr:colOff>25400</xdr:colOff>
                    <xdr:row>3</xdr:row>
                    <xdr:rowOff>31750</xdr:rowOff>
                  </from>
                  <to>
                    <xdr:col>15</xdr:col>
                    <xdr:colOff>946150</xdr:colOff>
                    <xdr:row>3</xdr:row>
                    <xdr:rowOff>215900</xdr:rowOff>
                  </to>
                </anchor>
              </controlPr>
            </control>
          </mc:Choice>
        </mc:AlternateContent>
        <mc:AlternateContent xmlns:mc="http://schemas.openxmlformats.org/markup-compatibility/2006">
          <mc:Choice Requires="x14">
            <control shapeId="2054" r:id="rId9" name="Drop Down 6">
              <controlPr locked="0" defaultSize="0" autoLine="0" autoPict="0">
                <anchor moveWithCells="1">
                  <from>
                    <xdr:col>23</xdr:col>
                    <xdr:colOff>457200</xdr:colOff>
                    <xdr:row>2</xdr:row>
                    <xdr:rowOff>31750</xdr:rowOff>
                  </from>
                  <to>
                    <xdr:col>25</xdr:col>
                    <xdr:colOff>374650</xdr:colOff>
                    <xdr:row>2</xdr:row>
                    <xdr:rowOff>184150</xdr:rowOff>
                  </to>
                </anchor>
              </controlPr>
            </control>
          </mc:Choice>
        </mc:AlternateContent>
        <mc:AlternateContent xmlns:mc="http://schemas.openxmlformats.org/markup-compatibility/2006">
          <mc:Choice Requires="x14">
            <control shapeId="2055" r:id="rId10" name="Drop Down 7">
              <controlPr locked="0" defaultSize="0" autoLine="0" autoPict="0">
                <anchor moveWithCells="1">
                  <from>
                    <xdr:col>21</xdr:col>
                    <xdr:colOff>25400</xdr:colOff>
                    <xdr:row>3</xdr:row>
                    <xdr:rowOff>31750</xdr:rowOff>
                  </from>
                  <to>
                    <xdr:col>21</xdr:col>
                    <xdr:colOff>946150</xdr:colOff>
                    <xdr:row>3</xdr:row>
                    <xdr:rowOff>215900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94" sqref="H94"/>
    </sheetView>
  </sheetViews>
  <sheetFormatPr defaultRowHeight="14.5" x14ac:dyDescent="0.35"/>
  <sheetData/>
  <sheetProtection algorithmName="SHA-512" hashValue="blFtk5Bms9566vjivB5iQON2sY7unlUODTbmPdb0fnr5zpaQ00JoxPGr+rFMdEysm/SPM2TgeKRuWG5VgR1bfA==" saltValue="EnZap3LuY7+1OiOmDGeEow==" spinCount="100000" sheet="1" objects="1" scenarios="1" selectLockedCells="1" selectUnlockedCell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6F194D8D9F074BAC1217FB4721447E" ma:contentTypeVersion="6" ma:contentTypeDescription="Create a new document." ma:contentTypeScope="" ma:versionID="d4b823cffab4cfd437c882dc6d2e080d">
  <xsd:schema xmlns:xsd="http://www.w3.org/2001/XMLSchema" xmlns:xs="http://www.w3.org/2001/XMLSchema" xmlns:p="http://schemas.microsoft.com/office/2006/metadata/properties" xmlns:ns2="cc230f45-646c-437d-84af-5bf4de7d9b77" xmlns:ns3="d06f512b-14ad-4a87-b5a5-f4aa4cde15be" targetNamespace="http://schemas.microsoft.com/office/2006/metadata/properties" ma:root="true" ma:fieldsID="474ae0bb76eda64e4bd3d6a24355b8f9" ns2:_="" ns3:_="">
    <xsd:import namespace="cc230f45-646c-437d-84af-5bf4de7d9b77"/>
    <xsd:import namespace="d06f512b-14ad-4a87-b5a5-f4aa4cde15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30f45-646c-437d-84af-5bf4de7d9b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f512b-14ad-4a87-b5a5-f4aa4cde15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9668D4-8B5F-4097-8BA6-4E97F34BE554}">
  <ds:schemaRefs>
    <ds:schemaRef ds:uri="http://schemas.microsoft.com/sharepoint/v3/contenttype/forms"/>
  </ds:schemaRefs>
</ds:datastoreItem>
</file>

<file path=customXml/itemProps2.xml><?xml version="1.0" encoding="utf-8"?>
<ds:datastoreItem xmlns:ds="http://schemas.openxmlformats.org/officeDocument/2006/customXml" ds:itemID="{9AB16AAE-809E-4215-90AA-9756FCFA9B05}">
  <ds:schemaRefs>
    <ds:schemaRef ds:uri="http://purl.org/dc/dcmitype/"/>
    <ds:schemaRef ds:uri="http://schemas.microsoft.com/office/infopath/2007/PartnerControls"/>
    <ds:schemaRef ds:uri="cc230f45-646c-437d-84af-5bf4de7d9b77"/>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d06f512b-14ad-4a87-b5a5-f4aa4cde15be"/>
    <ds:schemaRef ds:uri="http://www.w3.org/XML/1998/namespace"/>
  </ds:schemaRefs>
</ds:datastoreItem>
</file>

<file path=customXml/itemProps3.xml><?xml version="1.0" encoding="utf-8"?>
<ds:datastoreItem xmlns:ds="http://schemas.openxmlformats.org/officeDocument/2006/customXml" ds:itemID="{1FFCCB59-FEBC-4695-8225-A680DA7F3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230f45-646c-437d-84af-5bf4de7d9b77"/>
    <ds:schemaRef ds:uri="d06f512b-14ad-4a87-b5a5-f4aa4cde1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Assumptions</vt:lpstr>
      <vt:lpstr>Comparison</vt:lpstr>
      <vt:lpstr>Data rationale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Mangrove OÜ</dc:creator>
  <cp:lastModifiedBy>Admin</cp:lastModifiedBy>
  <dcterms:created xsi:type="dcterms:W3CDTF">2015-06-05T18:17:20Z</dcterms:created>
  <dcterms:modified xsi:type="dcterms:W3CDTF">2020-04-14T09:47:03Z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0x010100F06F194D8D9F074BAC1217FB4721447E</vt:lpwstr>
  </property>
</Properties>
</file>