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Katrin Parv\2020-21\"/>
    </mc:Choice>
  </mc:AlternateContent>
  <bookViews>
    <workbookView xWindow="0" yWindow="0" windowWidth="19200" windowHeight="7050"/>
  </bookViews>
  <sheets>
    <sheet name="munitsipaal" sheetId="18" r:id="rId1"/>
    <sheet name="eralasteaiad" sheetId="16" r:id="rId2"/>
    <sheet name="kohtade arv" sheetId="2" r:id="rId3"/>
    <sheet name="kohtade ülevaade" sheetId="3" state="hidden" r:id="rId4"/>
    <sheet name="rühmaliigi võrdlus" sheetId="10" r:id="rId5"/>
    <sheet name="2019-20 laste hõivatus" sheetId="8" r:id="rId6"/>
    <sheet name="Tartu linna laste hõivatus" sheetId="4" r:id="rId7"/>
    <sheet name="prognoos" sheetId="6" state="hidden" r:id="rId8"/>
    <sheet name="hoiud" sheetId="7" state="hidden" r:id="rId9"/>
    <sheet name="linnaosad ja lapsed" sheetId="14" state="hidden" r:id="rId10"/>
    <sheet name="teine kov" sheetId="11" r:id="rId11"/>
    <sheet name="ajalugu" sheetId="15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8" l="1"/>
  <c r="F7" i="8" l="1"/>
  <c r="F8" i="8"/>
  <c r="F9" i="8"/>
  <c r="F10" i="8"/>
  <c r="F11" i="8"/>
  <c r="G3" i="14" l="1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" i="14"/>
  <c r="F23" i="14"/>
  <c r="I8" i="6" l="1"/>
  <c r="H7" i="6"/>
  <c r="I7" i="6"/>
  <c r="H6" i="6"/>
  <c r="I6" i="6"/>
  <c r="H5" i="6"/>
  <c r="I5" i="6"/>
  <c r="H4" i="6"/>
  <c r="I4" i="6"/>
  <c r="I9" i="6"/>
  <c r="H8" i="6"/>
  <c r="G7" i="6"/>
  <c r="F6" i="6"/>
  <c r="E5" i="6"/>
  <c r="D4" i="6"/>
  <c r="H11" i="4" l="1"/>
  <c r="H10" i="4"/>
  <c r="H8" i="4"/>
  <c r="H7" i="4"/>
  <c r="D12" i="8"/>
  <c r="M29" i="8"/>
  <c r="C12" i="8"/>
  <c r="E11" i="8"/>
  <c r="E10" i="8"/>
  <c r="E9" i="8"/>
  <c r="E8" i="8"/>
  <c r="E7" i="8"/>
  <c r="E23" i="8"/>
  <c r="I23" i="8" s="1"/>
  <c r="L23" i="8" s="1"/>
  <c r="N23" i="8" s="1"/>
  <c r="E24" i="8"/>
  <c r="I24" i="8" s="1"/>
  <c r="L24" i="8" s="1"/>
  <c r="N24" i="8" s="1"/>
  <c r="E25" i="8"/>
  <c r="I25" i="8" s="1"/>
  <c r="L25" i="8" s="1"/>
  <c r="N25" i="8" s="1"/>
  <c r="E26" i="8"/>
  <c r="I26" i="8" s="1"/>
  <c r="L26" i="8" s="1"/>
  <c r="N26" i="8" s="1"/>
  <c r="E27" i="8"/>
  <c r="I27" i="8" s="1"/>
  <c r="L27" i="8" s="1"/>
  <c r="N27" i="8" s="1"/>
  <c r="E28" i="8"/>
  <c r="E22" i="8"/>
  <c r="I22" i="8" s="1"/>
  <c r="L22" i="8" s="1"/>
  <c r="N22" i="8" s="1"/>
  <c r="K29" i="8"/>
  <c r="J29" i="8"/>
  <c r="H29" i="8"/>
  <c r="G29" i="8"/>
  <c r="F29" i="8"/>
  <c r="D29" i="8"/>
  <c r="C29" i="8"/>
  <c r="I28" i="8"/>
  <c r="L28" i="8" s="1"/>
  <c r="M13" i="3"/>
  <c r="P13" i="3"/>
  <c r="Q13" i="3" s="1"/>
  <c r="O13" i="3"/>
  <c r="S13" i="3"/>
  <c r="N13" i="3"/>
  <c r="U13" i="3"/>
  <c r="J13" i="3"/>
  <c r="G13" i="3"/>
  <c r="R13" i="3"/>
  <c r="T13" i="3"/>
  <c r="D13" i="3"/>
  <c r="G31" i="18"/>
  <c r="F12" i="8" l="1"/>
  <c r="E29" i="8"/>
  <c r="I29" i="8" s="1"/>
  <c r="L29" i="8" s="1"/>
  <c r="O24" i="8"/>
  <c r="O25" i="8"/>
  <c r="O27" i="8"/>
  <c r="O23" i="8"/>
  <c r="O26" i="8"/>
  <c r="O28" i="8"/>
  <c r="I21" i="18"/>
  <c r="I29" i="18"/>
  <c r="I30" i="18"/>
  <c r="I13" i="18"/>
  <c r="I14" i="18"/>
  <c r="I17" i="18"/>
  <c r="H6" i="18"/>
  <c r="J6" i="18" s="1"/>
  <c r="H7" i="18"/>
  <c r="I7" i="18" s="1"/>
  <c r="H8" i="18"/>
  <c r="I8" i="18" s="1"/>
  <c r="H9" i="18"/>
  <c r="I9" i="18" s="1"/>
  <c r="H10" i="18"/>
  <c r="I10" i="18" s="1"/>
  <c r="H11" i="18"/>
  <c r="J11" i="18" s="1"/>
  <c r="H12" i="18"/>
  <c r="I12" i="18" s="1"/>
  <c r="H13" i="18"/>
  <c r="H14" i="18"/>
  <c r="H15" i="18"/>
  <c r="I15" i="18" s="1"/>
  <c r="H16" i="18"/>
  <c r="I16" i="18" s="1"/>
  <c r="H17" i="18"/>
  <c r="H18" i="18"/>
  <c r="I18" i="18" s="1"/>
  <c r="H19" i="18"/>
  <c r="I19" i="18" s="1"/>
  <c r="H20" i="18"/>
  <c r="I20" i="18" s="1"/>
  <c r="H21" i="18"/>
  <c r="H22" i="18"/>
  <c r="I22" i="18" s="1"/>
  <c r="H23" i="18"/>
  <c r="I23" i="18" s="1"/>
  <c r="H24" i="18"/>
  <c r="I24" i="18" s="1"/>
  <c r="H25" i="18"/>
  <c r="I25" i="18" s="1"/>
  <c r="H26" i="18"/>
  <c r="I26" i="18" s="1"/>
  <c r="H27" i="18"/>
  <c r="I27" i="18" s="1"/>
  <c r="H28" i="18"/>
  <c r="I28" i="18" s="1"/>
  <c r="H29" i="18"/>
  <c r="H30" i="18"/>
  <c r="H31" i="18"/>
  <c r="I31" i="18" s="1"/>
  <c r="H32" i="18"/>
  <c r="I32" i="18" s="1"/>
  <c r="H33" i="18"/>
  <c r="I33" i="18" s="1"/>
  <c r="H5" i="18"/>
  <c r="I5" i="18" s="1"/>
  <c r="C34" i="18"/>
  <c r="D34" i="18"/>
  <c r="F34" i="18"/>
  <c r="E34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2" i="18"/>
  <c r="G33" i="18"/>
  <c r="G5" i="18"/>
  <c r="O22" i="8" l="1"/>
  <c r="J34" i="18"/>
  <c r="I34" i="18"/>
  <c r="H34" i="18"/>
  <c r="G34" i="18"/>
  <c r="C5" i="14"/>
  <c r="D16" i="16"/>
  <c r="C16" i="16"/>
  <c r="C11" i="10" l="1"/>
  <c r="B11" i="10"/>
  <c r="U7" i="3"/>
  <c r="U8" i="3"/>
  <c r="U9" i="3"/>
  <c r="U10" i="3"/>
  <c r="U11" i="3"/>
  <c r="U12" i="3"/>
  <c r="U6" i="3"/>
  <c r="T7" i="3"/>
  <c r="T8" i="3"/>
  <c r="T9" i="3"/>
  <c r="T10" i="3"/>
  <c r="T11" i="3"/>
  <c r="T12" i="3"/>
  <c r="T6" i="3"/>
  <c r="S6" i="3"/>
  <c r="C3" i="14"/>
  <c r="C4" i="14"/>
  <c r="C6" i="14"/>
  <c r="C7" i="14"/>
  <c r="C8" i="14"/>
  <c r="C10" i="14"/>
  <c r="C11" i="14"/>
  <c r="C12" i="14"/>
  <c r="C13" i="14"/>
  <c r="C9" i="14"/>
  <c r="C14" i="14"/>
  <c r="C15" i="14"/>
  <c r="C16" i="14"/>
  <c r="C17" i="14"/>
  <c r="C18" i="14"/>
  <c r="C19" i="14"/>
  <c r="C20" i="14"/>
  <c r="C21" i="14"/>
  <c r="C22" i="14"/>
  <c r="C2" i="14"/>
  <c r="G7" i="4"/>
  <c r="S7" i="3"/>
  <c r="S8" i="3"/>
  <c r="S9" i="3"/>
  <c r="S10" i="3"/>
  <c r="S11" i="3"/>
  <c r="S12" i="3"/>
  <c r="R7" i="3"/>
  <c r="R8" i="3"/>
  <c r="R9" i="3"/>
  <c r="R10" i="3"/>
  <c r="R11" i="3"/>
  <c r="R12" i="3"/>
  <c r="R6" i="3"/>
  <c r="B7" i="4" l="1"/>
  <c r="C7" i="4"/>
  <c r="D7" i="4"/>
  <c r="E7" i="4"/>
  <c r="F7" i="4"/>
  <c r="I11" i="10" l="1"/>
  <c r="H11" i="10"/>
  <c r="G11" i="10"/>
  <c r="F11" i="10"/>
  <c r="E11" i="10"/>
  <c r="C9" i="7"/>
  <c r="B74" i="6"/>
  <c r="C73" i="6"/>
  <c r="C72" i="6"/>
  <c r="C71" i="6"/>
  <c r="C70" i="6"/>
  <c r="G67" i="6"/>
  <c r="E43" i="6" s="1"/>
  <c r="F67" i="6"/>
  <c r="D43" i="6" s="1"/>
  <c r="E67" i="6"/>
  <c r="D67" i="6"/>
  <c r="C67" i="6"/>
  <c r="B67" i="6"/>
  <c r="B42" i="6"/>
  <c r="B36" i="6"/>
  <c r="C35" i="6"/>
  <c r="E34" i="6"/>
  <c r="D34" i="6"/>
  <c r="C34" i="6"/>
  <c r="D33" i="6"/>
  <c r="G32" i="6"/>
  <c r="C32" i="6"/>
  <c r="G31" i="6"/>
  <c r="F31" i="6"/>
  <c r="D31" i="6"/>
  <c r="C31" i="6"/>
  <c r="C36" i="6" s="1"/>
  <c r="C42" i="6" s="1"/>
  <c r="G30" i="6"/>
  <c r="F30" i="6"/>
  <c r="E30" i="6"/>
  <c r="C30" i="6"/>
  <c r="G29" i="6"/>
  <c r="F29" i="6"/>
  <c r="E29" i="6"/>
  <c r="D29" i="6"/>
  <c r="C29" i="6"/>
  <c r="B24" i="6"/>
  <c r="C23" i="6"/>
  <c r="E22" i="6"/>
  <c r="C22" i="6"/>
  <c r="C21" i="6"/>
  <c r="D22" i="6" s="1"/>
  <c r="G20" i="6"/>
  <c r="G19" i="6"/>
  <c r="F19" i="6"/>
  <c r="D19" i="6"/>
  <c r="C19" i="6"/>
  <c r="G18" i="6"/>
  <c r="F18" i="6"/>
  <c r="E18" i="6"/>
  <c r="C18" i="6"/>
  <c r="G17" i="6"/>
  <c r="F17" i="6"/>
  <c r="E17" i="6"/>
  <c r="D17" i="6"/>
  <c r="C17" i="6"/>
  <c r="B12" i="6"/>
  <c r="I11" i="6"/>
  <c r="I12" i="6" s="1"/>
  <c r="H11" i="6"/>
  <c r="H12" i="6" s="1"/>
  <c r="N4" i="4" s="1"/>
  <c r="C11" i="6"/>
  <c r="C12" i="6" s="1"/>
  <c r="C41" i="6" s="1"/>
  <c r="B11" i="6"/>
  <c r="E10" i="6"/>
  <c r="E23" i="6" s="1"/>
  <c r="D10" i="6"/>
  <c r="D35" i="6" s="1"/>
  <c r="C10" i="6"/>
  <c r="D9" i="6"/>
  <c r="F8" i="6"/>
  <c r="G9" i="6" s="1"/>
  <c r="D8" i="6"/>
  <c r="E9" i="6" s="1"/>
  <c r="F10" i="6" s="1"/>
  <c r="E7" i="6"/>
  <c r="E20" i="6" s="1"/>
  <c r="D7" i="6"/>
  <c r="D32" i="6" s="1"/>
  <c r="D6" i="6"/>
  <c r="D5" i="6"/>
  <c r="G10" i="4"/>
  <c r="G11" i="4" s="1"/>
  <c r="F10" i="4"/>
  <c r="F11" i="4" s="1"/>
  <c r="E10" i="4"/>
  <c r="E11" i="4" s="1"/>
  <c r="D8" i="4"/>
  <c r="C8" i="4"/>
  <c r="B8" i="4"/>
  <c r="P12" i="3"/>
  <c r="Q12" i="3" s="1"/>
  <c r="O12" i="3"/>
  <c r="N12" i="3"/>
  <c r="M12" i="3"/>
  <c r="J12" i="3"/>
  <c r="G12" i="3"/>
  <c r="D12" i="3"/>
  <c r="P11" i="3"/>
  <c r="Q11" i="3" s="1"/>
  <c r="O11" i="3"/>
  <c r="N11" i="3"/>
  <c r="M11" i="3"/>
  <c r="J11" i="3"/>
  <c r="G11" i="3"/>
  <c r="D11" i="3"/>
  <c r="P10" i="3"/>
  <c r="Q10" i="3" s="1"/>
  <c r="O10" i="3"/>
  <c r="N10" i="3"/>
  <c r="M10" i="3"/>
  <c r="J10" i="3"/>
  <c r="G10" i="3"/>
  <c r="D10" i="3"/>
  <c r="P9" i="3"/>
  <c r="Q9" i="3" s="1"/>
  <c r="O9" i="3"/>
  <c r="N9" i="3"/>
  <c r="M9" i="3"/>
  <c r="J9" i="3"/>
  <c r="G9" i="3"/>
  <c r="D9" i="3"/>
  <c r="P8" i="3"/>
  <c r="Q8" i="3" s="1"/>
  <c r="O8" i="3"/>
  <c r="N8" i="3"/>
  <c r="M8" i="3"/>
  <c r="J8" i="3"/>
  <c r="G8" i="3"/>
  <c r="D8" i="3"/>
  <c r="P7" i="3"/>
  <c r="Q7" i="3" s="1"/>
  <c r="O7" i="3"/>
  <c r="N7" i="3"/>
  <c r="M7" i="3"/>
  <c r="J7" i="3"/>
  <c r="G7" i="3"/>
  <c r="D7" i="3"/>
  <c r="P6" i="3"/>
  <c r="Q6" i="3" s="1"/>
  <c r="O6" i="3"/>
  <c r="N6" i="3"/>
  <c r="M6" i="3"/>
  <c r="J6" i="3"/>
  <c r="D6" i="3"/>
  <c r="D23" i="6" l="1"/>
  <c r="E35" i="6"/>
  <c r="F35" i="6"/>
  <c r="F23" i="6"/>
  <c r="C24" i="6"/>
  <c r="D20" i="6"/>
  <c r="D11" i="6"/>
  <c r="D12" i="6" s="1"/>
  <c r="E8" i="6"/>
  <c r="F21" i="6"/>
  <c r="G22" i="6" s="1"/>
  <c r="F33" i="6"/>
  <c r="G34" i="6" s="1"/>
  <c r="E32" i="6"/>
  <c r="E6" i="6"/>
  <c r="D30" i="6"/>
  <c r="D36" i="6" s="1"/>
  <c r="D42" i="6" s="1"/>
  <c r="D18" i="6"/>
  <c r="D24" i="6" s="1"/>
  <c r="F8" i="4"/>
  <c r="G8" i="4"/>
  <c r="E8" i="4"/>
  <c r="B10" i="4"/>
  <c r="B11" i="4" s="1"/>
  <c r="C10" i="4"/>
  <c r="C11" i="4" s="1"/>
  <c r="D10" i="4"/>
  <c r="D11" i="4" s="1"/>
  <c r="D41" i="6" l="1"/>
  <c r="I4" i="4"/>
  <c r="E21" i="6"/>
  <c r="F22" i="6" s="1"/>
  <c r="F9" i="6"/>
  <c r="G10" i="6" s="1"/>
  <c r="E33" i="6"/>
  <c r="F34" i="6" s="1"/>
  <c r="F7" i="6"/>
  <c r="E31" i="6"/>
  <c r="E36" i="6" s="1"/>
  <c r="E42" i="6" s="1"/>
  <c r="E19" i="6"/>
  <c r="E24" i="6" s="1"/>
  <c r="E11" i="6"/>
  <c r="E12" i="6" s="1"/>
  <c r="E41" i="6" l="1"/>
  <c r="J4" i="4"/>
  <c r="G23" i="6"/>
  <c r="G35" i="6"/>
  <c r="F32" i="6"/>
  <c r="F36" i="6" s="1"/>
  <c r="F42" i="6" s="1"/>
  <c r="F20" i="6"/>
  <c r="F24" i="6" s="1"/>
  <c r="G8" i="6"/>
  <c r="F11" i="6"/>
  <c r="F12" i="6" s="1"/>
  <c r="F41" i="6" l="1"/>
  <c r="K4" i="4"/>
  <c r="G33" i="6"/>
  <c r="G36" i="6" s="1"/>
  <c r="G42" i="6" s="1"/>
  <c r="G21" i="6"/>
  <c r="G24" i="6" s="1"/>
  <c r="G11" i="6"/>
  <c r="G12" i="6" s="1"/>
  <c r="G41" i="6" l="1"/>
  <c r="L4" i="4"/>
  <c r="M4" i="4"/>
</calcChain>
</file>

<file path=xl/comments1.xml><?xml version="1.0" encoding="utf-8"?>
<comments xmlns="http://schemas.openxmlformats.org/spreadsheetml/2006/main">
  <authors>
    <author xml:space="preserve"> 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 :</t>
        </r>
        <r>
          <rPr>
            <sz val="9"/>
            <color indexed="81"/>
            <rFont val="Tahoma"/>
            <family val="2"/>
            <charset val="186"/>
          </rPr>
          <t xml:space="preserve">
1- aastased ei ole veel kõik lasteaiaealised, ning vanematel on veel kehtiv emapalk, seega need võiks üldse arvestusest väljas olla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 :</t>
        </r>
        <r>
          <rPr>
            <sz val="9"/>
            <color indexed="81"/>
            <rFont val="Tahoma"/>
            <family val="2"/>
            <charset val="186"/>
          </rPr>
          <t xml:space="preserve">
paljud pered soovivad lapse 3 aastaselt alles lasteaeda panna</t>
        </r>
      </text>
    </comment>
  </commentList>
</comments>
</file>

<file path=xl/sharedStrings.xml><?xml version="1.0" encoding="utf-8"?>
<sst xmlns="http://schemas.openxmlformats.org/spreadsheetml/2006/main" count="385" uniqueCount="242">
  <si>
    <t>2014/15</t>
  </si>
  <si>
    <t>kohti</t>
  </si>
  <si>
    <t>lapsi</t>
  </si>
  <si>
    <t>hoid</t>
  </si>
  <si>
    <t>eralasteaed</t>
  </si>
  <si>
    <t>erahoid</t>
  </si>
  <si>
    <t>Õppeaasta</t>
  </si>
  <si>
    <t>Kohtade arv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</si>
  <si>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</si>
  <si>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</si>
  <si>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</si>
  <si>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</si>
  <si>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</si>
  <si>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</si>
  <si>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</si>
  <si>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</si>
  <si>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</si>
  <si>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</si>
  <si>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</si>
  <si>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</si>
  <si>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2015/16</t>
  </si>
  <si>
    <t>2016/17</t>
  </si>
  <si>
    <t>2017/18</t>
  </si>
  <si>
    <t>2018/19</t>
  </si>
  <si>
    <t>2019/20</t>
  </si>
  <si>
    <t>kokku</t>
  </si>
  <si>
    <t>vabad kohad</t>
  </si>
  <si>
    <t>Tartu linna lasteaiaealised lapsed</t>
  </si>
  <si>
    <t>Tartu linnas 1,5 -7 aastased lapsed</t>
  </si>
  <si>
    <t>munitsipaallasteaed/hoid</t>
  </si>
  <si>
    <t>eralasteaed/hoid</t>
  </si>
  <si>
    <t>Tartu lapsed Tartu linnas</t>
  </si>
  <si>
    <t>Tartlased Tartu linnas %-des</t>
  </si>
  <si>
    <t>teine omavalitsus</t>
  </si>
  <si>
    <t>Tartlased Eestis</t>
  </si>
  <si>
    <t>laste hõivatus %</t>
  </si>
  <si>
    <t>Tartu linnas sündinud laste prognoos õppeaastate kaupa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</si>
  <si>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</si>
  <si>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</si>
  <si>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</si>
  <si>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</si>
  <si>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</si>
  <si>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</si>
  <si>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</si>
  <si>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</si>
  <si>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kuni 1 aastane (kooli 26/27)</t>
  </si>
  <si>
    <t>1 aastane (kooli 25/26)</t>
  </si>
  <si>
    <t>2 aastane (kooli 24/25)</t>
  </si>
  <si>
    <t>3 aastane (kooli 23/24)</t>
  </si>
  <si>
    <t>4 aastane (kooli 22/23)</t>
  </si>
  <si>
    <t>5 aastane (kooli 21/22)</t>
  </si>
  <si>
    <t>6 aastane (kooli 20/21)</t>
  </si>
  <si>
    <t>7 aastane</t>
  </si>
  <si>
    <t>lasteaiaealised</t>
  </si>
  <si>
    <t>Tartlased Tartu linna munitsipaal ja eralasteaededes</t>
  </si>
  <si>
    <t>%</t>
  </si>
  <si>
    <t>kuni 1 aastane (kooli 25/26)</t>
  </si>
  <si>
    <t>1 aastane (kooli 24/25)</t>
  </si>
  <si>
    <t>2 aastane (kooli 23/24)</t>
  </si>
  <si>
    <t>3 aastane (kooli 22/23)</t>
  </si>
  <si>
    <t>4 aastane (kooli 21/22)</t>
  </si>
  <si>
    <t>5 aastane (kooli 20/21)</t>
  </si>
  <si>
    <t>6 aastane (kooli 19/20)</t>
  </si>
  <si>
    <t>Tartu linna laste hõivatus lasteaedades ja lastehoidudes üle Eesti</t>
  </si>
  <si>
    <t>Tartu linna koolieelsete lasteasutuste kohtade vajadus</t>
  </si>
  <si>
    <t>lasteaiaealised lapsed</t>
  </si>
  <si>
    <t>lasteaiakohti</t>
  </si>
  <si>
    <t>Tartu linna koolieelsete lasteasutuste mahtuvus</t>
  </si>
  <si>
    <t>min täituvus 20 lapsega</t>
  </si>
  <si>
    <t>max täituvus 24 lapsega</t>
  </si>
  <si>
    <t>munitsipaallasteaed</t>
  </si>
  <si>
    <t>munitsipaalhoid</t>
  </si>
  <si>
    <t>hetkel vabad kohad</t>
  </si>
  <si>
    <t>kohtade arv</t>
  </si>
  <si>
    <t>Munitsipaalhoid</t>
  </si>
  <si>
    <t>Asukoht</t>
  </si>
  <si>
    <t>Rendilepingu kehtivus</t>
  </si>
  <si>
    <t>Rukkilille lastehoid</t>
  </si>
  <si>
    <t>Vasara 50</t>
  </si>
  <si>
    <t xml:space="preserve">Meelesepa lastehoid </t>
  </si>
  <si>
    <t>Ilmatsalu 3a</t>
  </si>
  <si>
    <t>Lotte lastehoid</t>
  </si>
  <si>
    <t>Jaama 123</t>
  </si>
  <si>
    <t>Karoliine lastehoid</t>
  </si>
  <si>
    <t>Tähe 4</t>
  </si>
  <si>
    <t>(60LA+60hoidu)</t>
  </si>
  <si>
    <t>Midrimaa lastehoid</t>
  </si>
  <si>
    <t>Ülikooli 1</t>
  </si>
  <si>
    <t>Ruumid kuuluvad linnale</t>
  </si>
  <si>
    <t>vanus</t>
  </si>
  <si>
    <t>sünniaeg</t>
  </si>
  <si>
    <t>laste arv Tartu munitsipaallasteaedades</t>
  </si>
  <si>
    <t>teistest omavalitsustest laste arv Tartu lasteaedades</t>
  </si>
  <si>
    <t>tartlased munitsipaallasteaias</t>
  </si>
  <si>
    <t>Tartu linnas eralasteaed</t>
  </si>
  <si>
    <t>tartlased eralasteaias</t>
  </si>
  <si>
    <t>Tartu lapsed teistes omavalitsustes</t>
  </si>
  <si>
    <t>Tartu linna laste arv lasteaedades</t>
  </si>
  <si>
    <t>tartlased munitsipaalhoius</t>
  </si>
  <si>
    <t>tartlased erahoius</t>
  </si>
  <si>
    <t>tartlased lasteaias ja hoius</t>
  </si>
  <si>
    <t xml:space="preserve">Tartu linna laste üldarv </t>
  </si>
  <si>
    <t>lasteaias käivate Tartu linna  laste %</t>
  </si>
  <si>
    <t>vanuseline jaouvus %-des</t>
  </si>
  <si>
    <t>01.10.18-30.09.19</t>
  </si>
  <si>
    <t>01.10.17-30.09.18</t>
  </si>
  <si>
    <t>01.10.16-30.09.17</t>
  </si>
  <si>
    <t>01.10.15-30.09.16</t>
  </si>
  <si>
    <t>01.10.14-30.09.15</t>
  </si>
  <si>
    <t>01.10.13-30.09.14</t>
  </si>
  <si>
    <t>01.10.12-30.09.13</t>
  </si>
  <si>
    <t>Tartu linna laste hõivatus lasteaedades ja lastehoidudes</t>
  </si>
  <si>
    <t>lasteaia mitte käivate laste arv</t>
  </si>
  <si>
    <t>Lasteaiarühm</t>
  </si>
  <si>
    <t>Liitrühm</t>
  </si>
  <si>
    <t>Tasandusrühm</t>
  </si>
  <si>
    <t>Sõim</t>
  </si>
  <si>
    <t>Sobitus</t>
  </si>
  <si>
    <t>erirühmad</t>
  </si>
  <si>
    <t>Tartu munitsipaallasteaedades kohtade arv 2002-2019</t>
  </si>
  <si>
    <t>vabade kohtade %</t>
  </si>
  <si>
    <t xml:space="preserve">lasteaia(hoiu)kohtade vajadus </t>
  </si>
  <si>
    <t>rühmade arv</t>
  </si>
  <si>
    <t>Kohtade ülevaade</t>
  </si>
  <si>
    <t>Jrk
nr</t>
  </si>
  <si>
    <t>Koolieelne 
lasteasutus</t>
  </si>
  <si>
    <t>Kokku</t>
  </si>
  <si>
    <t>rühmi</t>
  </si>
  <si>
    <t>Ilmatsalu lasteaed "Lepatriinu"</t>
  </si>
  <si>
    <t>Tartu Lasteaed Annike</t>
  </si>
  <si>
    <t>Tartu Lasteaed Helika</t>
  </si>
  <si>
    <t>Tartu Lasteaed Hellik</t>
  </si>
  <si>
    <t>Tartu Lasteaed Kannike</t>
  </si>
  <si>
    <t>Tartu Lasteaed Karoliine</t>
  </si>
  <si>
    <t>Tartu Lasteaed Kelluke</t>
  </si>
  <si>
    <t>Tartu Lasteaed Kivike</t>
  </si>
  <si>
    <t>Tartu Lasteaed Klaabu</t>
  </si>
  <si>
    <t>Tartu Lasteaed Krõll</t>
  </si>
  <si>
    <t>Tartu Lasteaed Lotte</t>
  </si>
  <si>
    <t>Tartu Lasteaed Meelespea</t>
  </si>
  <si>
    <t>Tartu Lasteaed Midrimaa</t>
  </si>
  <si>
    <t>Tartu Lasteaed Mõmmik</t>
  </si>
  <si>
    <t>Tartu Lasteaed Naerumaa</t>
  </si>
  <si>
    <t>Tartu Lasteaed Piilupesa</t>
  </si>
  <si>
    <t>Tartu Lasteaed Ploomike</t>
  </si>
  <si>
    <t>Tartu Lasteaed Poku</t>
  </si>
  <si>
    <t>Tartu Lasteaed Pääsupesa</t>
  </si>
  <si>
    <t>Tartu Lasteaed Ristikhein</t>
  </si>
  <si>
    <t>Tartu Lasteaed Rukkilill</t>
  </si>
  <si>
    <t>Tartu Lasteaed Rõõmupesa</t>
  </si>
  <si>
    <t>Tartu Lasteaed Sass</t>
  </si>
  <si>
    <t>Tartu Lasteaed Sirel</t>
  </si>
  <si>
    <t>Tartu Lasteaed Tõruke</t>
  </si>
  <si>
    <t>Tartu Lasteaed Tähtvere</t>
  </si>
  <si>
    <t xml:space="preserve">Tartu Maarjamõisa Lasteaed </t>
  </si>
  <si>
    <t>Tartu Maarja kool</t>
  </si>
  <si>
    <t>KOKKU</t>
  </si>
  <si>
    <t>Ilmatsalu</t>
  </si>
  <si>
    <t>Karlova</t>
  </si>
  <si>
    <t>Ülejõe</t>
  </si>
  <si>
    <t>Raadi</t>
  </si>
  <si>
    <t>Kesklinna</t>
  </si>
  <si>
    <t>Ropka</t>
  </si>
  <si>
    <t>Variku</t>
  </si>
  <si>
    <t>Tammelinna</t>
  </si>
  <si>
    <t>Tähtvere</t>
  </si>
  <si>
    <t>Maarjamõisa</t>
  </si>
  <si>
    <t xml:space="preserve">Annelinna </t>
  </si>
  <si>
    <t xml:space="preserve">Veeriku </t>
  </si>
  <si>
    <t>Piirkonnad</t>
  </si>
  <si>
    <t>Haage</t>
  </si>
  <si>
    <t>Ihaste</t>
  </si>
  <si>
    <t>Kvissentali</t>
  </si>
  <si>
    <t>Märja</t>
  </si>
  <si>
    <t>Rõhu</t>
  </si>
  <si>
    <t>Supilinna</t>
  </si>
  <si>
    <t>Vaksali</t>
  </si>
  <si>
    <t>Vorbuse</t>
  </si>
  <si>
    <t>laste arv</t>
  </si>
  <si>
    <t>% laste elukoht</t>
  </si>
  <si>
    <t>Ränilinn</t>
  </si>
  <si>
    <t>Teine omavalitsus</t>
  </si>
  <si>
    <t>Tartu laps mujal lasteaias</t>
  </si>
  <si>
    <t>Teine KOVi laps Tartus lasteaias</t>
  </si>
  <si>
    <t>Rühmaliikide muutus</t>
  </si>
  <si>
    <t>2014 sept</t>
  </si>
  <si>
    <t>avati Midrimaa ja Lotte lasteahoid 33 kohta</t>
  </si>
  <si>
    <t xml:space="preserve">2014 dets </t>
  </si>
  <si>
    <t>avati Meelespea lasteahoid 45 kohta</t>
  </si>
  <si>
    <t>2015 veebr.</t>
  </si>
  <si>
    <t>avati Rukkilille ja Karoliine lastehoid 230 kohta</t>
  </si>
  <si>
    <t>2015 sept</t>
  </si>
  <si>
    <t>Karoliine 3 hoiurühmast moodustati 3 aiarühma</t>
  </si>
  <si>
    <t>2016 okt</t>
  </si>
  <si>
    <t>Eralasteaed Karu lõpetas tegevuse, lapsed võtsime ajutiselt üle, avasime üheks õppeaastaks Piilupesa lastehoiu</t>
  </si>
  <si>
    <t xml:space="preserve">2017 sept </t>
  </si>
  <si>
    <t>valmis LA Naerumaa Pepleri tn maja, lisandus 6 rühma ca 120 lapsele</t>
  </si>
  <si>
    <t>2018 aug</t>
  </si>
  <si>
    <t>LA Sass sulges 2 aiarühma Aleksandri 8a rendipinnal (hetkel kasutuses La asenduspinnana)</t>
  </si>
  <si>
    <t>2019 aug.</t>
  </si>
  <si>
    <t>LA Sass sulges 1 aiarühma Aleksandri 8a rendipinnal (hetkel kasutuses La asenduspinnana)</t>
  </si>
  <si>
    <t>2020 aug</t>
  </si>
  <si>
    <t>LA Sass lõpetab tegevuse Aleksandri 8a rendipinnal</t>
  </si>
  <si>
    <t>LA Ploomike suletakse 1 aiarühm</t>
  </si>
  <si>
    <t>Ajalugu</t>
  </si>
  <si>
    <t>% kohtadest</t>
  </si>
  <si>
    <t>munitsipaalis lapsi</t>
  </si>
  <si>
    <t>eras lapsi</t>
  </si>
  <si>
    <t>munitsipaalis kohti</t>
  </si>
  <si>
    <t>eras kohti</t>
  </si>
  <si>
    <t>24 majas</t>
  </si>
  <si>
    <t>sobitus</t>
  </si>
  <si>
    <t>Eralasteaiad</t>
  </si>
  <si>
    <t>Koolieelne lasteasutus</t>
  </si>
  <si>
    <t>Sverresson OÜ Anni Lasteaed</t>
  </si>
  <si>
    <t>OÜ Rübliku Lastepere eralasteaed Rüblik</t>
  </si>
  <si>
    <t>Hariduse Edendamise SA Eralasteaed Terake</t>
  </si>
  <si>
    <t>MTÜ Puhhi Lastehoid eralasteaed Puhhi</t>
  </si>
  <si>
    <t>MTÜ Lasteaed Väike Pauline</t>
  </si>
  <si>
    <t>MTÜ Meie Mängurühm Waldorflasteaed Meie Mängurühm</t>
  </si>
  <si>
    <t xml:space="preserve">MTÜ Tartu Katoliku Hariduskeskus </t>
  </si>
  <si>
    <t>Tartu Luterliku Peetri Kool</t>
  </si>
  <si>
    <t>OÜ Tupsik eralasteaed Tupsiku Eralasteaed</t>
  </si>
  <si>
    <t>Tartu Väike Päike Lasteaed</t>
  </si>
  <si>
    <t>Tartu Rahvusvaheline Lasteaed</t>
  </si>
  <si>
    <t>Sõimerühm</t>
  </si>
  <si>
    <t>eesti õppekeel</t>
  </si>
  <si>
    <t>vene õppkeel</t>
  </si>
  <si>
    <t>Koolieelsed lasteasutused 2020/21</t>
  </si>
  <si>
    <t>Tartu Lasteaed Tripsik</t>
  </si>
  <si>
    <t>seisuga 22.09.20</t>
  </si>
  <si>
    <t>6 aastane (kooli 21/22)</t>
  </si>
  <si>
    <t>5 aastane (kooli 22/23)</t>
  </si>
  <si>
    <t>4 aastane (kooli 23/24)</t>
  </si>
  <si>
    <t>3 aastane (kooli 24/25)</t>
  </si>
  <si>
    <t>2 aastane (kooli 25/26)</t>
  </si>
  <si>
    <t>1 aastane (kooli 26/27)</t>
  </si>
  <si>
    <t>kuni 1 aastane (kooli 2027/28)</t>
  </si>
  <si>
    <t>01.10.19-21.09.20</t>
  </si>
  <si>
    <t>aadressiga</t>
  </si>
  <si>
    <t>seisuga 22.09.2020</t>
  </si>
  <si>
    <t>2020/21 õppeaasta laste vanuseline jaotuvus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</si>
</sst>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\ _k_r_-;\-* #,##0\ _k_r_-;_-* &quot;-&quot;??\ _k_r_-;_-@_-"/>
  </numFmts>
  <fonts count="3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u/>
      <sz val="11"/>
      <color theme="1"/>
      <name val="Calibri"/>
      <family val="2"/>
      <charset val="186"/>
      <scheme val="minor"/>
    </font>
    <font>
      <b/>
      <sz val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sz val="11"/>
      <name val="Calibri"/>
      <family val="2"/>
      <charset val="186"/>
      <scheme val="minor"/>
    </font>
    <font>
      <b/>
      <sz val="10"/>
      <name val="Arial"/>
      <family val="2"/>
    </font>
    <font>
      <sz val="9"/>
      <color rgb="FF000000"/>
      <name val="Arial"/>
      <family val="2"/>
      <charset val="186"/>
    </font>
    <font>
      <i/>
      <sz val="10"/>
      <name val="Arial"/>
      <family val="2"/>
    </font>
    <font>
      <i/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11"/>
      <color rgb="FFFFFFFF"/>
      <name val="Calibri"/>
      <family val="2"/>
      <charset val="186"/>
    </font>
    <font>
      <sz val="11"/>
      <color rgb="FF363636"/>
      <name val="Calibri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4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i/>
      <sz val="10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b/>
      <i/>
      <sz val="8"/>
      <color theme="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4187"/>
        <bgColor indexed="64"/>
      </patternFill>
    </fill>
    <fill>
      <patternFill patternType="solid">
        <fgColor rgb="FFCBCFD9"/>
        <bgColor indexed="64"/>
      </patternFill>
    </fill>
    <fill>
      <patternFill patternType="solid">
        <fgColor rgb="FFE7E8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9" fillId="10" borderId="0" applyNumberFormat="0" applyBorder="0" applyAlignment="0" applyProtection="0"/>
  </cellStyleXfs>
  <cellXfs count="234">
    <xf numFmtId="0" fontId="0" fillId="0" borderId="0" xfId="0"/>
    <xf numFmtId="0" fontId="3" fillId="0" borderId="0" xfId="0" applyFont="1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2" fillId="0" borderId="3" xfId="0" applyFont="1" applyBorder="1"/>
    <xf numFmtId="0" fontId="0" fillId="0" borderId="3" xfId="0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2" fontId="2" fillId="0" borderId="3" xfId="0" applyNumberFormat="1" applyFont="1" applyBorder="1"/>
    <xf numFmtId="0" fontId="0" fillId="0" borderId="3" xfId="0" applyFill="1" applyBorder="1"/>
    <xf numFmtId="0" fontId="2" fillId="0" borderId="9" xfId="0" applyFont="1" applyBorder="1"/>
    <xf numFmtId="0" fontId="0" fillId="0" borderId="14" xfId="0" applyBorder="1"/>
    <xf numFmtId="0" fontId="0" fillId="0" borderId="16" xfId="0" applyBorder="1"/>
    <xf numFmtId="0" fontId="0" fillId="0" borderId="20" xfId="0" applyBorder="1"/>
    <xf numFmtId="0" fontId="2" fillId="0" borderId="3" xfId="0" applyFont="1" applyFill="1" applyBorder="1"/>
    <xf numFmtId="0" fontId="4" fillId="0" borderId="8" xfId="0" applyFont="1" applyBorder="1"/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5" fillId="0" borderId="3" xfId="0" applyFont="1" applyBorder="1"/>
    <xf numFmtId="0" fontId="6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9" fillId="0" borderId="3" xfId="0" applyFont="1" applyBorder="1"/>
    <xf numFmtId="1" fontId="9" fillId="0" borderId="3" xfId="0" applyNumberFormat="1" applyFont="1" applyBorder="1"/>
    <xf numFmtId="0" fontId="0" fillId="0" borderId="8" xfId="0" applyBorder="1"/>
    <xf numFmtId="1" fontId="0" fillId="0" borderId="3" xfId="0" applyNumberFormat="1" applyBorder="1"/>
    <xf numFmtId="3" fontId="10" fillId="3" borderId="3" xfId="0" applyNumberFormat="1" applyFont="1" applyFill="1" applyBorder="1" applyAlignment="1">
      <alignment horizontal="right" vertical="top"/>
    </xf>
    <xf numFmtId="1" fontId="2" fillId="0" borderId="3" xfId="0" applyNumberFormat="1" applyFont="1" applyBorder="1"/>
    <xf numFmtId="0" fontId="11" fillId="0" borderId="0" xfId="0" applyFont="1"/>
    <xf numFmtId="0" fontId="4" fillId="0" borderId="0" xfId="0" applyFont="1"/>
    <xf numFmtId="0" fontId="2" fillId="0" borderId="10" xfId="0" applyFont="1" applyBorder="1"/>
    <xf numFmtId="1" fontId="0" fillId="0" borderId="0" xfId="0" applyNumberFormat="1" applyBorder="1"/>
    <xf numFmtId="1" fontId="0" fillId="0" borderId="3" xfId="0" applyNumberFormat="1" applyFill="1" applyBorder="1"/>
    <xf numFmtId="0" fontId="2" fillId="0" borderId="3" xfId="0" applyFont="1" applyBorder="1" applyAlignment="1">
      <alignment wrapText="1"/>
    </xf>
    <xf numFmtId="0" fontId="1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3" fillId="0" borderId="0" xfId="0" applyFont="1"/>
    <xf numFmtId="164" fontId="0" fillId="0" borderId="3" xfId="0" applyNumberFormat="1" applyBorder="1"/>
    <xf numFmtId="0" fontId="0" fillId="4" borderId="3" xfId="0" applyFill="1" applyBorder="1"/>
    <xf numFmtId="0" fontId="16" fillId="5" borderId="23" xfId="0" applyFont="1" applyFill="1" applyBorder="1" applyAlignment="1">
      <alignment horizontal="left" vertical="center" wrapText="1" readingOrder="1"/>
    </xf>
    <xf numFmtId="0" fontId="17" fillId="6" borderId="23" xfId="0" applyFont="1" applyFill="1" applyBorder="1" applyAlignment="1">
      <alignment horizontal="justify" vertical="center" wrapText="1" readingOrder="1"/>
    </xf>
    <xf numFmtId="14" fontId="17" fillId="6" borderId="23" xfId="0" applyNumberFormat="1" applyFont="1" applyFill="1" applyBorder="1" applyAlignment="1">
      <alignment horizontal="justify" vertical="center" wrapText="1" readingOrder="1"/>
    </xf>
    <xf numFmtId="0" fontId="16" fillId="5" borderId="24" xfId="0" applyFont="1" applyFill="1" applyBorder="1" applyAlignment="1">
      <alignment horizontal="left" vertical="center" wrapText="1" readingOrder="1"/>
    </xf>
    <xf numFmtId="0" fontId="17" fillId="7" borderId="24" xfId="0" applyFont="1" applyFill="1" applyBorder="1" applyAlignment="1">
      <alignment horizontal="justify" vertical="center" wrapText="1" readingOrder="1"/>
    </xf>
    <xf numFmtId="14" fontId="17" fillId="7" borderId="24" xfId="0" applyNumberFormat="1" applyFont="1" applyFill="1" applyBorder="1" applyAlignment="1">
      <alignment horizontal="justify" vertical="center" wrapText="1" readingOrder="1"/>
    </xf>
    <xf numFmtId="0" fontId="17" fillId="6" borderId="24" xfId="0" applyFont="1" applyFill="1" applyBorder="1" applyAlignment="1">
      <alignment horizontal="justify" vertical="center" wrapText="1" readingOrder="1"/>
    </xf>
    <xf numFmtId="14" fontId="17" fillId="6" borderId="24" xfId="0" applyNumberFormat="1" applyFont="1" applyFill="1" applyBorder="1" applyAlignment="1">
      <alignment horizontal="justify" vertical="center" wrapText="1" readingOrder="1"/>
    </xf>
    <xf numFmtId="0" fontId="17" fillId="7" borderId="21" xfId="0" applyFont="1" applyFill="1" applyBorder="1" applyAlignment="1">
      <alignment horizontal="justify" vertical="center" wrapText="1" readingOrder="1"/>
    </xf>
    <xf numFmtId="0" fontId="17" fillId="7" borderId="25" xfId="0" applyFont="1" applyFill="1" applyBorder="1" applyAlignment="1">
      <alignment horizontal="justify" vertical="center" wrapText="1" readingOrder="1"/>
    </xf>
    <xf numFmtId="0" fontId="5" fillId="0" borderId="9" xfId="0" applyFont="1" applyBorder="1" applyAlignment="1">
      <alignment horizontal="center" textRotation="90" wrapText="1"/>
    </xf>
    <xf numFmtId="0" fontId="5" fillId="8" borderId="3" xfId="0" applyFont="1" applyFill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9" borderId="3" xfId="0" applyFont="1" applyFill="1" applyBorder="1" applyAlignment="1">
      <alignment horizontal="center" textRotation="90" wrapText="1"/>
    </xf>
    <xf numFmtId="0" fontId="18" fillId="9" borderId="3" xfId="0" applyFont="1" applyFill="1" applyBorder="1" applyAlignment="1">
      <alignment horizontal="center" textRotation="90" wrapText="1"/>
    </xf>
    <xf numFmtId="0" fontId="2" fillId="9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textRotation="90" wrapText="1"/>
    </xf>
    <xf numFmtId="0" fontId="5" fillId="0" borderId="3" xfId="0" applyFont="1" applyBorder="1" applyAlignment="1">
      <alignment textRotation="90"/>
    </xf>
    <xf numFmtId="0" fontId="0" fillId="9" borderId="3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0" fillId="9" borderId="3" xfId="0" applyFill="1" applyBorder="1"/>
    <xf numFmtId="0" fontId="18" fillId="9" borderId="3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/>
    <xf numFmtId="0" fontId="7" fillId="0" borderId="3" xfId="0" applyFont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0" fontId="5" fillId="0" borderId="9" xfId="0" applyFont="1" applyBorder="1"/>
    <xf numFmtId="0" fontId="5" fillId="8" borderId="3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3" xfId="0" applyFont="1" applyFill="1" applyBorder="1" applyAlignment="1">
      <alignment horizontal="center" textRotation="90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/>
    <xf numFmtId="165" fontId="20" fillId="0" borderId="0" xfId="1" applyNumberFormat="1" applyFont="1" applyFill="1" applyBorder="1" applyAlignment="1">
      <alignment horizontal="center"/>
    </xf>
    <xf numFmtId="0" fontId="20" fillId="0" borderId="0" xfId="0" applyFont="1" applyFill="1" applyBorder="1"/>
    <xf numFmtId="0" fontId="9" fillId="0" borderId="0" xfId="0" applyFont="1" applyFill="1" applyBorder="1"/>
    <xf numFmtId="0" fontId="2" fillId="0" borderId="6" xfId="0" applyFont="1" applyFill="1" applyBorder="1"/>
    <xf numFmtId="0" fontId="0" fillId="0" borderId="3" xfId="0" applyFill="1" applyBorder="1" applyAlignment="1">
      <alignment horizontal="center"/>
    </xf>
    <xf numFmtId="0" fontId="2" fillId="0" borderId="17" xfId="0" applyFont="1" applyBorder="1"/>
    <xf numFmtId="0" fontId="0" fillId="0" borderId="14" xfId="0" applyFont="1" applyBorder="1"/>
    <xf numFmtId="0" fontId="0" fillId="0" borderId="3" xfId="0" applyFont="1" applyBorder="1"/>
    <xf numFmtId="0" fontId="0" fillId="0" borderId="15" xfId="0" applyFont="1" applyBorder="1"/>
    <xf numFmtId="0" fontId="0" fillId="0" borderId="0" xfId="0" applyFont="1"/>
    <xf numFmtId="0" fontId="0" fillId="0" borderId="14" xfId="0" applyFont="1" applyFill="1" applyBorder="1"/>
    <xf numFmtId="0" fontId="0" fillId="0" borderId="20" xfId="0" applyFont="1" applyBorder="1"/>
    <xf numFmtId="0" fontId="0" fillId="0" borderId="5" xfId="0" applyFont="1" applyBorder="1"/>
    <xf numFmtId="0" fontId="0" fillId="0" borderId="19" xfId="0" applyFont="1" applyBorder="1"/>
    <xf numFmtId="0" fontId="0" fillId="0" borderId="20" xfId="0" applyFont="1" applyFill="1" applyBorder="1"/>
    <xf numFmtId="0" fontId="2" fillId="0" borderId="13" xfId="0" applyFont="1" applyBorder="1"/>
    <xf numFmtId="0" fontId="2" fillId="0" borderId="16" xfId="0" applyFont="1" applyBorder="1"/>
    <xf numFmtId="0" fontId="2" fillId="0" borderId="18" xfId="0" applyFont="1" applyFill="1" applyBorder="1"/>
    <xf numFmtId="0" fontId="24" fillId="0" borderId="0" xfId="0" applyFont="1"/>
    <xf numFmtId="0" fontId="3" fillId="0" borderId="5" xfId="0" applyFont="1" applyFill="1" applyBorder="1" applyAlignment="1">
      <alignment horizontal="center" wrapText="1"/>
    </xf>
    <xf numFmtId="0" fontId="25" fillId="0" borderId="3" xfId="0" applyFont="1" applyFill="1" applyBorder="1"/>
    <xf numFmtId="0" fontId="3" fillId="0" borderId="3" xfId="0" applyFont="1" applyFill="1" applyBorder="1"/>
    <xf numFmtId="0" fontId="3" fillId="0" borderId="9" xfId="0" applyFont="1" applyFill="1" applyBorder="1"/>
    <xf numFmtId="0" fontId="2" fillId="0" borderId="26" xfId="0" applyFont="1" applyBorder="1" applyAlignment="1"/>
    <xf numFmtId="0" fontId="2" fillId="0" borderId="7" xfId="0" applyFont="1" applyBorder="1" applyAlignment="1"/>
    <xf numFmtId="164" fontId="0" fillId="0" borderId="0" xfId="0" applyNumberFormat="1"/>
    <xf numFmtId="0" fontId="0" fillId="0" borderId="0" xfId="0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3" fillId="0" borderId="0" xfId="0" applyFont="1" applyFill="1" applyBorder="1"/>
    <xf numFmtId="0" fontId="26" fillId="0" borderId="0" xfId="0" applyFont="1"/>
    <xf numFmtId="0" fontId="21" fillId="0" borderId="32" xfId="0" applyFont="1" applyFill="1" applyBorder="1" applyAlignment="1"/>
    <xf numFmtId="0" fontId="21" fillId="0" borderId="34" xfId="0" applyFont="1" applyFill="1" applyBorder="1"/>
    <xf numFmtId="0" fontId="21" fillId="0" borderId="35" xfId="0" applyFont="1" applyFill="1" applyBorder="1"/>
    <xf numFmtId="0" fontId="2" fillId="0" borderId="5" xfId="0" applyFont="1" applyBorder="1"/>
    <xf numFmtId="164" fontId="0" fillId="0" borderId="5" xfId="0" applyNumberFormat="1" applyBorder="1"/>
    <xf numFmtId="0" fontId="0" fillId="0" borderId="28" xfId="0" applyBorder="1"/>
    <xf numFmtId="0" fontId="2" fillId="0" borderId="29" xfId="0" applyFont="1" applyBorder="1"/>
    <xf numFmtId="164" fontId="0" fillId="0" borderId="29" xfId="0" applyNumberFormat="1" applyBorder="1"/>
    <xf numFmtId="164" fontId="0" fillId="0" borderId="30" xfId="0" applyNumberFormat="1" applyBorder="1"/>
    <xf numFmtId="0" fontId="2" fillId="0" borderId="17" xfId="0" applyFont="1" applyFill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5" xfId="0" applyNumberFormat="1" applyBorder="1"/>
    <xf numFmtId="0" fontId="2" fillId="0" borderId="36" xfId="0" applyFont="1" applyFill="1" applyBorder="1"/>
    <xf numFmtId="0" fontId="12" fillId="0" borderId="28" xfId="0" applyFont="1" applyBorder="1"/>
    <xf numFmtId="164" fontId="0" fillId="0" borderId="19" xfId="0" applyNumberFormat="1" applyBorder="1"/>
    <xf numFmtId="0" fontId="21" fillId="0" borderId="38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2" fillId="0" borderId="34" xfId="0" applyFont="1" applyFill="1" applyBorder="1"/>
    <xf numFmtId="0" fontId="22" fillId="0" borderId="39" xfId="0" applyFont="1" applyFill="1" applyBorder="1" applyAlignment="1">
      <alignment horizontal="center"/>
    </xf>
    <xf numFmtId="0" fontId="27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" fillId="2" borderId="37" xfId="0" applyFont="1" applyFill="1" applyBorder="1"/>
    <xf numFmtId="164" fontId="0" fillId="2" borderId="8" xfId="0" applyNumberFormat="1" applyFont="1" applyFill="1" applyBorder="1"/>
    <xf numFmtId="164" fontId="0" fillId="2" borderId="31" xfId="0" applyNumberFormat="1" applyFont="1" applyFill="1" applyBorder="1"/>
    <xf numFmtId="0" fontId="9" fillId="0" borderId="41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1" fillId="0" borderId="33" xfId="0" applyFont="1" applyFill="1" applyBorder="1"/>
    <xf numFmtId="0" fontId="0" fillId="0" borderId="42" xfId="0" applyBorder="1" applyAlignment="1"/>
    <xf numFmtId="0" fontId="0" fillId="11" borderId="3" xfId="0" applyFill="1" applyBorder="1"/>
    <xf numFmtId="0" fontId="2" fillId="11" borderId="3" xfId="0" applyFont="1" applyFill="1" applyBorder="1"/>
    <xf numFmtId="164" fontId="0" fillId="11" borderId="3" xfId="0" applyNumberFormat="1" applyFill="1" applyBorder="1"/>
    <xf numFmtId="0" fontId="0" fillId="11" borderId="16" xfId="0" applyFill="1" applyBorder="1"/>
    <xf numFmtId="0" fontId="2" fillId="11" borderId="17" xfId="0" applyFont="1" applyFill="1" applyBorder="1"/>
    <xf numFmtId="164" fontId="0" fillId="11" borderId="17" xfId="0" applyNumberFormat="1" applyFill="1" applyBorder="1"/>
    <xf numFmtId="164" fontId="0" fillId="11" borderId="18" xfId="0" applyNumberFormat="1" applyFill="1" applyBorder="1"/>
    <xf numFmtId="0" fontId="12" fillId="0" borderId="0" xfId="0" applyFont="1"/>
    <xf numFmtId="0" fontId="3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3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32" fillId="0" borderId="3" xfId="0" applyFont="1" applyBorder="1" applyAlignment="1">
      <alignment horizontal="center"/>
    </xf>
    <xf numFmtId="0" fontId="0" fillId="0" borderId="3" xfId="0" applyBorder="1" applyAlignment="1"/>
    <xf numFmtId="0" fontId="25" fillId="0" borderId="3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8" fillId="8" borderId="3" xfId="2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" fillId="0" borderId="3" xfId="0" applyFont="1" applyBorder="1" applyAlignment="1"/>
    <xf numFmtId="0" fontId="3" fillId="0" borderId="27" xfId="0" applyFont="1" applyFill="1" applyBorder="1" applyAlignment="1">
      <alignment horizontal="center" wrapText="1"/>
    </xf>
    <xf numFmtId="0" fontId="25" fillId="0" borderId="5" xfId="0" applyFont="1" applyBorder="1" applyAlignment="1">
      <alignment horizontal="left"/>
    </xf>
    <xf numFmtId="0" fontId="2" fillId="0" borderId="26" xfId="0" applyFont="1" applyBorder="1"/>
    <xf numFmtId="0" fontId="0" fillId="0" borderId="43" xfId="0" applyFont="1" applyFill="1" applyBorder="1"/>
    <xf numFmtId="0" fontId="0" fillId="0" borderId="27" xfId="0" applyFont="1" applyBorder="1"/>
    <xf numFmtId="0" fontId="0" fillId="0" borderId="44" xfId="0" applyFont="1" applyBorder="1"/>
    <xf numFmtId="0" fontId="0" fillId="0" borderId="43" xfId="0" applyFont="1" applyBorder="1"/>
    <xf numFmtId="164" fontId="0" fillId="2" borderId="45" xfId="0" applyNumberFormat="1" applyFont="1" applyFill="1" applyBorder="1"/>
    <xf numFmtId="0" fontId="2" fillId="0" borderId="27" xfId="0" applyFont="1" applyBorder="1"/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6" xfId="0" applyFill="1" applyBorder="1"/>
    <xf numFmtId="0" fontId="0" fillId="0" borderId="46" xfId="0" applyFill="1" applyBorder="1"/>
    <xf numFmtId="0" fontId="11" fillId="8" borderId="16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/>
    <xf numFmtId="0" fontId="3" fillId="0" borderId="27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9" xfId="0" applyFont="1" applyFill="1" applyBorder="1" applyAlignment="1"/>
    <xf numFmtId="0" fontId="0" fillId="0" borderId="10" xfId="0" applyBorder="1" applyAlignment="1"/>
    <xf numFmtId="0" fontId="16" fillId="5" borderId="21" xfId="0" applyFont="1" applyFill="1" applyBorder="1" applyAlignment="1">
      <alignment horizontal="center" vertical="center" wrapText="1" readingOrder="1"/>
    </xf>
    <xf numFmtId="0" fontId="16" fillId="5" borderId="22" xfId="0" applyFont="1" applyFill="1" applyBorder="1" applyAlignment="1">
      <alignment horizontal="center" vertical="center" wrapText="1" readingOrder="1"/>
    </xf>
    <xf numFmtId="0" fontId="16" fillId="5" borderId="21" xfId="0" applyFont="1" applyFill="1" applyBorder="1" applyAlignment="1">
      <alignment horizontal="left" vertical="center" wrapText="1" readingOrder="1"/>
    </xf>
    <xf numFmtId="0" fontId="16" fillId="5" borderId="25" xfId="0" applyFont="1" applyFill="1" applyBorder="1" applyAlignment="1">
      <alignment horizontal="left" vertical="center" wrapText="1" readingOrder="1"/>
    </xf>
    <xf numFmtId="0" fontId="17" fillId="7" borderId="21" xfId="0" applyFont="1" applyFill="1" applyBorder="1" applyAlignment="1">
      <alignment horizontal="justify" vertical="center" wrapText="1" readingOrder="1"/>
    </xf>
    <xf numFmtId="0" fontId="17" fillId="7" borderId="25" xfId="0" applyFont="1" applyFill="1" applyBorder="1" applyAlignment="1">
      <alignment horizontal="justify" vertical="center" wrapText="1" readingOrder="1"/>
    </xf>
    <xf numFmtId="14" fontId="17" fillId="7" borderId="21" xfId="0" applyNumberFormat="1" applyFont="1" applyFill="1" applyBorder="1" applyAlignment="1">
      <alignment horizontal="justify" vertical="center" wrapText="1" readingOrder="1"/>
    </xf>
    <xf numFmtId="14" fontId="17" fillId="7" borderId="25" xfId="0" applyNumberFormat="1" applyFont="1" applyFill="1" applyBorder="1" applyAlignment="1">
      <alignment horizontal="justify" vertical="center" wrapText="1" readingOrder="1"/>
    </xf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Munitsipaallasteaia kohtade arv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'kohtade arv'!$B$4</c:f>
              <c:strCache>
                <c:ptCount val="1"/>
                <c:pt idx="0">
                  <c:v>Kohtade arv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'kohtade arv'!$A$5:$A$23</c:f>
              <c:strCache>
                <c:ptCount val="19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  <c:pt idx="16">
                  <c:v>2018/19</c:v>
                </c:pt>
                <c:pt idx="17">
                  <c:v>2019/20</c:v>
                </c:pt>
                <c:pt idx="18">
                  <c:v>2020/21</c:v>
                </c:pt>
              </c:strCache>
            </c:strRef>
          </c:cat>
          <c:val>
            <c:numRef>
              <c:f>'kohtade arv'!$B$5:$B$23</c:f>
              <c:numCache>
                <c:formatCode>#,##0</c:formatCode>
                <c:ptCount val="19"/>
                <c:pt idx="0">
                  <c:v>4539</c:v>
                </c:pt>
                <c:pt idx="1">
                  <c:v>4572</c:v>
                </c:pt>
                <c:pt idx="2">
                  <c:v>4656</c:v>
                </c:pt>
                <c:pt idx="3">
                  <c:v>4683</c:v>
                </c:pt>
                <c:pt idx="4">
                  <c:v>4862</c:v>
                </c:pt>
                <c:pt idx="5">
                  <c:v>4931</c:v>
                </c:pt>
                <c:pt idx="6">
                  <c:v>5131</c:v>
                </c:pt>
                <c:pt idx="7">
                  <c:v>5232</c:v>
                </c:pt>
                <c:pt idx="8">
                  <c:v>5365</c:v>
                </c:pt>
                <c:pt idx="9">
                  <c:v>5412</c:v>
                </c:pt>
                <c:pt idx="10">
                  <c:v>5458</c:v>
                </c:pt>
                <c:pt idx="11">
                  <c:v>5672</c:v>
                </c:pt>
                <c:pt idx="12">
                  <c:v>5564</c:v>
                </c:pt>
                <c:pt idx="13">
                  <c:v>5454</c:v>
                </c:pt>
                <c:pt idx="14" formatCode="General">
                  <c:v>5231</c:v>
                </c:pt>
                <c:pt idx="15" formatCode="General">
                  <c:v>5357</c:v>
                </c:pt>
                <c:pt idx="16" formatCode="General">
                  <c:v>5190</c:v>
                </c:pt>
                <c:pt idx="17" formatCode="General">
                  <c:v>5072</c:v>
                </c:pt>
                <c:pt idx="18" formatCode="General">
                  <c:v>4966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21-44AE-88CC-8E0D99015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772640"/>
        <c:axId val="548768376"/>
      </c:lineChart>
      <c:catAx>
        <c:axId val="5487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48768376"/>
        <c:crosses val="autoZero"/>
        <c:auto val="1"/>
        <c:lblAlgn val="ctr"/>
        <c:lblOffset val="100"/>
        <c:noMultiLvlLbl val="0"/>
      </c:catAx>
      <c:valAx>
        <c:axId val="54876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4877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Laste</a:t>
            </a:r>
            <a:r>
              <a:rPr lang="et-EE"/>
              <a:t> ja lasteaedade paiknemine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'linnaosad ja lapsed'!$B$1</c:f>
              <c:strCache>
                <c:ptCount val="1"/>
                <c:pt idx="0">
                  <c:v>kohtade arv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'linnaosad ja lapsed'!$A$2:$A$22</c:f>
              <c:strCache>
                <c:ptCount val="21"/>
                <c:pt idx="0">
                  <c:v>Annelinna </c:v>
                </c:pt>
                <c:pt idx="1">
                  <c:v>Ihaste</c:v>
                </c:pt>
                <c:pt idx="2">
                  <c:v>Ülejõe</c:v>
                </c:pt>
                <c:pt idx="3">
                  <c:v>Raadi</c:v>
                </c:pt>
                <c:pt idx="4">
                  <c:v>Kvissentali</c:v>
                </c:pt>
                <c:pt idx="5">
                  <c:v>Karlova</c:v>
                </c:pt>
                <c:pt idx="6">
                  <c:v>Kesklinna</c:v>
                </c:pt>
                <c:pt idx="7">
                  <c:v>Supilinna</c:v>
                </c:pt>
                <c:pt idx="8">
                  <c:v>Vaksali</c:v>
                </c:pt>
                <c:pt idx="9">
                  <c:v>Maarjamõisa</c:v>
                </c:pt>
                <c:pt idx="10">
                  <c:v>Veeriku </c:v>
                </c:pt>
                <c:pt idx="11">
                  <c:v>Tähtvere</c:v>
                </c:pt>
                <c:pt idx="12">
                  <c:v>Vorbuse</c:v>
                </c:pt>
                <c:pt idx="13">
                  <c:v>Ränilinn</c:v>
                </c:pt>
                <c:pt idx="14">
                  <c:v>Tammelinna</c:v>
                </c:pt>
                <c:pt idx="15">
                  <c:v>Ropka</c:v>
                </c:pt>
                <c:pt idx="16">
                  <c:v>Variku</c:v>
                </c:pt>
                <c:pt idx="17">
                  <c:v>Ilmatsalu</c:v>
                </c:pt>
                <c:pt idx="18">
                  <c:v>Märja</c:v>
                </c:pt>
                <c:pt idx="19">
                  <c:v>Haage</c:v>
                </c:pt>
                <c:pt idx="20">
                  <c:v>Rõhu</c:v>
                </c:pt>
              </c:strCache>
            </c:strRef>
          </c:cat>
          <c:val>
            <c:numRef>
              <c:f>'linnaosad ja lapsed'!$B$2:$B$22</c:f>
              <c:numCache>
                <c:formatCode>General</c:formatCode>
                <c:ptCount val="21"/>
                <c:pt idx="0">
                  <c:v>1550</c:v>
                </c:pt>
                <c:pt idx="1">
                  <c:v>0</c:v>
                </c:pt>
                <c:pt idx="2">
                  <c:v>449</c:v>
                </c:pt>
                <c:pt idx="3">
                  <c:v>178</c:v>
                </c:pt>
                <c:pt idx="4">
                  <c:v>0</c:v>
                </c:pt>
                <c:pt idx="5">
                  <c:v>244</c:v>
                </c:pt>
                <c:pt idx="6">
                  <c:v>574</c:v>
                </c:pt>
                <c:pt idx="7">
                  <c:v>0</c:v>
                </c:pt>
                <c:pt idx="8">
                  <c:v>60</c:v>
                </c:pt>
                <c:pt idx="9">
                  <c:v>260</c:v>
                </c:pt>
                <c:pt idx="10">
                  <c:v>400</c:v>
                </c:pt>
                <c:pt idx="11">
                  <c:v>231</c:v>
                </c:pt>
                <c:pt idx="12">
                  <c:v>0</c:v>
                </c:pt>
                <c:pt idx="13">
                  <c:v>236</c:v>
                </c:pt>
                <c:pt idx="14">
                  <c:v>84</c:v>
                </c:pt>
                <c:pt idx="15">
                  <c:v>598</c:v>
                </c:pt>
                <c:pt idx="16">
                  <c:v>68</c:v>
                </c:pt>
                <c:pt idx="17">
                  <c:v>141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6-4E8D-9A53-2857CDC07687}"/>
            </c:ext>
          </c:extLst>
        </c:ser>
        <c:ser>
          <c:idx val="1"/>
          <c:order val="1"/>
          <c:tx>
            <c:strRef>
              <c:f>'linnaosad ja lapsed'!$D$1</c:f>
              <c:strCache>
                <c:ptCount val="1"/>
                <c:pt idx="0">
                  <c:v>laste arv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'linnaosad ja lapsed'!$A$2:$A$22</c:f>
              <c:strCache>
                <c:ptCount val="21"/>
                <c:pt idx="0">
                  <c:v>Annelinna </c:v>
                </c:pt>
                <c:pt idx="1">
                  <c:v>Ihaste</c:v>
                </c:pt>
                <c:pt idx="2">
                  <c:v>Ülejõe</c:v>
                </c:pt>
                <c:pt idx="3">
                  <c:v>Raadi</c:v>
                </c:pt>
                <c:pt idx="4">
                  <c:v>Kvissentali</c:v>
                </c:pt>
                <c:pt idx="5">
                  <c:v>Karlova</c:v>
                </c:pt>
                <c:pt idx="6">
                  <c:v>Kesklinna</c:v>
                </c:pt>
                <c:pt idx="7">
                  <c:v>Supilinna</c:v>
                </c:pt>
                <c:pt idx="8">
                  <c:v>Vaksali</c:v>
                </c:pt>
                <c:pt idx="9">
                  <c:v>Maarjamõisa</c:v>
                </c:pt>
                <c:pt idx="10">
                  <c:v>Veeriku </c:v>
                </c:pt>
                <c:pt idx="11">
                  <c:v>Tähtvere</c:v>
                </c:pt>
                <c:pt idx="12">
                  <c:v>Vorbuse</c:v>
                </c:pt>
                <c:pt idx="13">
                  <c:v>Ränilinn</c:v>
                </c:pt>
                <c:pt idx="14">
                  <c:v>Tammelinna</c:v>
                </c:pt>
                <c:pt idx="15">
                  <c:v>Ropka</c:v>
                </c:pt>
                <c:pt idx="16">
                  <c:v>Variku</c:v>
                </c:pt>
                <c:pt idx="17">
                  <c:v>Ilmatsalu</c:v>
                </c:pt>
                <c:pt idx="18">
                  <c:v>Märja</c:v>
                </c:pt>
                <c:pt idx="19">
                  <c:v>Haage</c:v>
                </c:pt>
                <c:pt idx="20">
                  <c:v>Rõhu</c:v>
                </c:pt>
              </c:strCache>
            </c:strRef>
          </c:cat>
          <c:val>
            <c:numRef>
              <c:f>'linnaosad ja lapsed'!$D$2:$D$22</c:f>
              <c:numCache>
                <c:formatCode>General</c:formatCode>
                <c:ptCount val="21"/>
                <c:pt idx="0">
                  <c:v>1367</c:v>
                </c:pt>
                <c:pt idx="1">
                  <c:v>103</c:v>
                </c:pt>
                <c:pt idx="2">
                  <c:v>232</c:v>
                </c:pt>
                <c:pt idx="3">
                  <c:v>296</c:v>
                </c:pt>
                <c:pt idx="4">
                  <c:v>19</c:v>
                </c:pt>
                <c:pt idx="5">
                  <c:v>412</c:v>
                </c:pt>
                <c:pt idx="6">
                  <c:v>240</c:v>
                </c:pt>
                <c:pt idx="7">
                  <c:v>105</c:v>
                </c:pt>
                <c:pt idx="8">
                  <c:v>142</c:v>
                </c:pt>
                <c:pt idx="9">
                  <c:v>48</c:v>
                </c:pt>
                <c:pt idx="10">
                  <c:v>308</c:v>
                </c:pt>
                <c:pt idx="11">
                  <c:v>167</c:v>
                </c:pt>
                <c:pt idx="12">
                  <c:v>13</c:v>
                </c:pt>
                <c:pt idx="13">
                  <c:v>81</c:v>
                </c:pt>
                <c:pt idx="14">
                  <c:v>386</c:v>
                </c:pt>
                <c:pt idx="15">
                  <c:v>308</c:v>
                </c:pt>
                <c:pt idx="16">
                  <c:v>129</c:v>
                </c:pt>
                <c:pt idx="17">
                  <c:v>86</c:v>
                </c:pt>
                <c:pt idx="18">
                  <c:v>37</c:v>
                </c:pt>
                <c:pt idx="19">
                  <c:v>16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E6-4E8D-9A53-2857CDC07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4202296"/>
        <c:axId val="614202624"/>
      </c:barChart>
      <c:catAx>
        <c:axId val="61420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14202624"/>
        <c:crosses val="autoZero"/>
        <c:auto val="1"/>
        <c:lblAlgn val="ctr"/>
        <c:lblOffset val="100"/>
        <c:noMultiLvlLbl val="0"/>
      </c:catAx>
      <c:valAx>
        <c:axId val="61420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1420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teine omavalitsus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'teine kov'!$B$3</c:f>
              <c:strCache>
                <c:ptCount val="1"/>
                <c:pt idx="0">
                  <c:v>Tartu laps mujal lasteaias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'teine kov'!$A$4:$A$11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'teine kov'!$B$4:$B$11</c:f>
              <c:numCache>
                <c:formatCode>General</c:formatCode>
                <c:ptCount val="8"/>
                <c:pt idx="0">
                  <c:v>313</c:v>
                </c:pt>
                <c:pt idx="1">
                  <c:v>305</c:v>
                </c:pt>
                <c:pt idx="2">
                  <c:v>281</c:v>
                </c:pt>
                <c:pt idx="3">
                  <c:v>270</c:v>
                </c:pt>
                <c:pt idx="4">
                  <c:v>240</c:v>
                </c:pt>
                <c:pt idx="5">
                  <c:v>212</c:v>
                </c:pt>
                <c:pt idx="6">
                  <c:v>171</c:v>
                </c:pt>
                <c:pt idx="7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7-4F20-83C7-96486517C7DC}"/>
            </c:ext>
          </c:extLst>
        </c:ser>
        <c:ser>
          <c:idx val="1"/>
          <c:order val="1"/>
          <c:tx>
            <c:strRef>
              <c:f>'teine kov'!$C$3</c:f>
              <c:strCache>
                <c:ptCount val="1"/>
                <c:pt idx="0">
                  <c:v>Teine KOVi laps Tartus lasteaias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'teine kov'!$A$4:$A$11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'teine kov'!$C$4:$C$11</c:f>
              <c:numCache>
                <c:formatCode>General</c:formatCode>
                <c:ptCount val="8"/>
                <c:pt idx="0">
                  <c:v>161</c:v>
                </c:pt>
                <c:pt idx="1">
                  <c:v>168</c:v>
                </c:pt>
                <c:pt idx="2">
                  <c:v>185</c:v>
                </c:pt>
                <c:pt idx="3">
                  <c:v>196</c:v>
                </c:pt>
                <c:pt idx="4">
                  <c:v>284</c:v>
                </c:pt>
                <c:pt idx="5">
                  <c:v>265</c:v>
                </c:pt>
                <c:pt idx="6">
                  <c:v>326</c:v>
                </c:pt>
                <c:pt idx="7">
                  <c:v>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7-4F20-83C7-96486517C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353752"/>
        <c:axId val="590351456"/>
      </c:lineChart>
      <c:catAx>
        <c:axId val="59035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90351456"/>
        <c:crosses val="autoZero"/>
        <c:auto val="1"/>
        <c:lblAlgn val="ctr"/>
        <c:lblOffset val="100"/>
        <c:noMultiLvlLbl val="0"/>
      </c:catAx>
      <c:valAx>
        <c:axId val="59035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9035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Lasteaiakohtade võrdlus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'kohtade ülevaade'!$B$4:$B$5</c:f>
              <c:strCache>
                <c:ptCount val="2"/>
                <c:pt idx="0">
                  <c:v>munitsipaallasteaed</c:v>
                </c:pt>
                <c:pt idx="1">
                  <c:v>kohti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'kohtade ülevaade'!$A$6:$A$12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'kohtade ülevaade'!$B$6:$B$12</c:f>
              <c:numCache>
                <c:formatCode>General</c:formatCode>
                <c:ptCount val="7"/>
                <c:pt idx="0">
                  <c:v>5672</c:v>
                </c:pt>
                <c:pt idx="1">
                  <c:v>5564</c:v>
                </c:pt>
                <c:pt idx="2">
                  <c:v>5454</c:v>
                </c:pt>
                <c:pt idx="3">
                  <c:v>5231</c:v>
                </c:pt>
                <c:pt idx="4">
                  <c:v>5357</c:v>
                </c:pt>
                <c:pt idx="5">
                  <c:v>5190</c:v>
                </c:pt>
                <c:pt idx="6">
                  <c:v>5072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52-4F9C-8A15-43D786D410B1}"/>
            </c:ext>
          </c:extLst>
        </c:ser>
        <c:ser>
          <c:idx val="1"/>
          <c:order val="1"/>
          <c:tx>
            <c:strRef>
              <c:f>'kohtade ülevaade'!$H$4:$H$5</c:f>
              <c:strCache>
                <c:ptCount val="2"/>
                <c:pt idx="0">
                  <c:v>eralasteaed</c:v>
                </c:pt>
                <c:pt idx="1">
                  <c:v>kohti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'kohtade ülevaade'!$A$6:$A$12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'kohtade ülevaade'!$H$6:$H$12</c:f>
              <c:numCache>
                <c:formatCode>General</c:formatCode>
                <c:ptCount val="7"/>
                <c:pt idx="0">
                  <c:v>448</c:v>
                </c:pt>
                <c:pt idx="1">
                  <c:v>586</c:v>
                </c:pt>
                <c:pt idx="2">
                  <c:v>663</c:v>
                </c:pt>
                <c:pt idx="3">
                  <c:v>561</c:v>
                </c:pt>
                <c:pt idx="4">
                  <c:v>654</c:v>
                </c:pt>
                <c:pt idx="5">
                  <c:v>610</c:v>
                </c:pt>
                <c:pt idx="6">
                  <c:v>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52-4F9C-8A15-43D786D41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53296"/>
        <c:axId val="440848048"/>
      </c:lineChart>
      <c:catAx>
        <c:axId val="44085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40848048"/>
        <c:crosses val="autoZero"/>
        <c:auto val="1"/>
        <c:lblAlgn val="ctr"/>
        <c:lblOffset val="100"/>
        <c:noMultiLvlLbl val="0"/>
      </c:catAx>
      <c:valAx>
        <c:axId val="44084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4085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Lasteaiad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'kohtade ülevaade'!$B$4:$B$5</c:f>
              <c:strCache>
                <c:ptCount val="2"/>
                <c:pt idx="0">
                  <c:v>munitsipaallasteaed</c:v>
                </c:pt>
                <c:pt idx="1">
                  <c:v>kohti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'kohtade ülevaade'!$A$6:$A$12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'kohtade ülevaade'!$B$6:$B$12</c:f>
              <c:numCache>
                <c:formatCode>General</c:formatCode>
                <c:ptCount val="7"/>
                <c:pt idx="0">
                  <c:v>5672</c:v>
                </c:pt>
                <c:pt idx="1">
                  <c:v>5564</c:v>
                </c:pt>
                <c:pt idx="2">
                  <c:v>5454</c:v>
                </c:pt>
                <c:pt idx="3">
                  <c:v>5231</c:v>
                </c:pt>
                <c:pt idx="4">
                  <c:v>5357</c:v>
                </c:pt>
                <c:pt idx="5">
                  <c:v>5190</c:v>
                </c:pt>
                <c:pt idx="6">
                  <c:v>5072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7-45B3-893C-A5B3841727D6}"/>
            </c:ext>
          </c:extLst>
        </c:ser>
        <c:ser>
          <c:idx val="1"/>
          <c:order val="1"/>
          <c:tx>
            <c:strRef>
              <c:f>'kohtade ülevaade'!$C$4:$C$5</c:f>
              <c:strCache>
                <c:ptCount val="2"/>
                <c:pt idx="0">
                  <c:v>munitsipaallasteaed</c:v>
                </c:pt>
                <c:pt idx="1">
                  <c:v>lapsi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'kohtade ülevaade'!$A$6:$A$12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'kohtade ülevaade'!$C$6:$C$12</c:f>
              <c:numCache>
                <c:formatCode>General</c:formatCode>
                <c:ptCount val="7"/>
                <c:pt idx="0">
                  <c:v>5426</c:v>
                </c:pt>
                <c:pt idx="1">
                  <c:v>5346</c:v>
                </c:pt>
                <c:pt idx="2">
                  <c:v>5228</c:v>
                </c:pt>
                <c:pt idx="3">
                  <c:v>5054</c:v>
                </c:pt>
                <c:pt idx="4">
                  <c:v>5124</c:v>
                </c:pt>
                <c:pt idx="5">
                  <c:v>4982</c:v>
                </c:pt>
                <c:pt idx="6">
                  <c:v>4914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7-45B3-893C-A5B3841727D6}"/>
            </c:ext>
          </c:extLst>
        </c:ser>
        <c:ser>
          <c:idx val="2"/>
          <c:order val="2"/>
          <c:tx>
            <c:strRef>
              <c:f>'kohtade ülevaade'!$H$4:$H$5</c:f>
              <c:strCache>
                <c:ptCount val="2"/>
                <c:pt idx="0">
                  <c:v>eralasteaed</c:v>
                </c:pt>
                <c:pt idx="1">
                  <c:v>kohti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'kohtade ülevaade'!$A$6:$A$12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'kohtade ülevaade'!$H$6:$H$12</c:f>
              <c:numCache>
                <c:formatCode>General</c:formatCode>
                <c:ptCount val="7"/>
                <c:pt idx="0">
                  <c:v>448</c:v>
                </c:pt>
                <c:pt idx="1">
                  <c:v>586</c:v>
                </c:pt>
                <c:pt idx="2">
                  <c:v>663</c:v>
                </c:pt>
                <c:pt idx="3">
                  <c:v>561</c:v>
                </c:pt>
                <c:pt idx="4">
                  <c:v>654</c:v>
                </c:pt>
                <c:pt idx="5">
                  <c:v>610</c:v>
                </c:pt>
                <c:pt idx="6">
                  <c:v>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77-45B3-893C-A5B3841727D6}"/>
            </c:ext>
          </c:extLst>
        </c:ser>
        <c:ser>
          <c:idx val="3"/>
          <c:order val="3"/>
          <c:tx>
            <c:strRef>
              <c:f>'kohtade ülevaade'!$I$4:$I$5</c:f>
              <c:strCache>
                <c:ptCount val="2"/>
                <c:pt idx="0">
                  <c:v>eralasteaed</c:v>
                </c:pt>
                <c:pt idx="1">
                  <c:v>lapsi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'kohtade ülevaade'!$A$6:$A$12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'kohtade ülevaade'!$I$6:$I$12</c:f>
              <c:numCache>
                <c:formatCode>General</c:formatCode>
                <c:ptCount val="7"/>
                <c:pt idx="0">
                  <c:v>448</c:v>
                </c:pt>
                <c:pt idx="1">
                  <c:v>577</c:v>
                </c:pt>
                <c:pt idx="2">
                  <c:v>585</c:v>
                </c:pt>
                <c:pt idx="3">
                  <c:v>503</c:v>
                </c:pt>
                <c:pt idx="4">
                  <c:v>561</c:v>
                </c:pt>
                <c:pt idx="5">
                  <c:v>550</c:v>
                </c:pt>
                <c:pt idx="6">
                  <c:v>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77-45B3-893C-A5B384172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568416"/>
        <c:axId val="447568744"/>
      </c:lineChart>
      <c:catAx>
        <c:axId val="44756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47568744"/>
        <c:crosses val="autoZero"/>
        <c:auto val="1"/>
        <c:lblAlgn val="ctr"/>
        <c:lblOffset val="100"/>
        <c:noMultiLvlLbl val="0"/>
      </c:catAx>
      <c:valAx>
        <c:axId val="447568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4756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lasteaia ja -hoius</a:t>
            </a:r>
            <a:r>
              <a:rPr lang="et-EE" baseline="0"/>
              <a:t> laste arvu muutus (omaniku järgi)</a:t>
            </a:r>
            <a:endParaRPr lang="et-E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6.6827023260776636E-2"/>
          <c:y val="0.26275064679963162"/>
          <c:w val="0.93317297673922339"/>
          <c:h val="0.66364667606771299"/>
        </c:manualLayout>
      </c:layout>
      <c:lineChart>
        <c:grouping val="standard"/>
        <c:varyColors val="0"/>
        <c:ser>
          <c:idx val="0"/>
          <c:order val="0"/>
          <c:tx>
            <c:strRef>
              <c:f>'kohtade ülevaade'!$R$5</c:f>
              <c:strCache>
                <c:ptCount val="1"/>
                <c:pt idx="0">
                  <c:v>munitsipaalis lapsi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'kohtade ülevaade'!$A$6:$A$12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'kohtade ülevaade'!$R$6:$R$12</c:f>
              <c:numCache>
                <c:formatCode>General</c:formatCode>
                <c:ptCount val="7"/>
                <c:pt idx="0">
                  <c:v>5426</c:v>
                </c:pt>
                <c:pt idx="1">
                  <c:v>5558</c:v>
                </c:pt>
                <c:pt idx="2">
                  <c:v>5410</c:v>
                </c:pt>
                <c:pt idx="3">
                  <c:v>5291</c:v>
                </c:pt>
                <c:pt idx="4">
                  <c:v>5243</c:v>
                </c:pt>
                <c:pt idx="5">
                  <c:v>5093</c:v>
                </c:pt>
                <c:pt idx="6">
                  <c:v>5048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0-41EF-AF68-7625F778E513}"/>
            </c:ext>
          </c:extLst>
        </c:ser>
        <c:ser>
          <c:idx val="1"/>
          <c:order val="1"/>
          <c:tx>
            <c:strRef>
              <c:f>'kohtade ülevaade'!$S$5</c:f>
              <c:strCache>
                <c:ptCount val="1"/>
                <c:pt idx="0">
                  <c:v>eras lapsi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'kohtade ülevaade'!$A$6:$A$12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'kohtade ülevaade'!$S$6:$S$12</c:f>
              <c:numCache>
                <c:formatCode>General</c:formatCode>
                <c:ptCount val="7"/>
                <c:pt idx="0">
                  <c:v>1028</c:v>
                </c:pt>
                <c:pt idx="1">
                  <c:v>1193</c:v>
                </c:pt>
                <c:pt idx="2">
                  <c:v>1079</c:v>
                </c:pt>
                <c:pt idx="3">
                  <c:v>950</c:v>
                </c:pt>
                <c:pt idx="4">
                  <c:v>1059</c:v>
                </c:pt>
                <c:pt idx="5">
                  <c:v>1072</c:v>
                </c:pt>
                <c:pt idx="6">
                  <c:v>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0-41EF-AF68-7625F778E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67328"/>
        <c:axId val="622672576"/>
      </c:lineChart>
      <c:catAx>
        <c:axId val="62266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2672576"/>
        <c:crosses val="autoZero"/>
        <c:auto val="1"/>
        <c:lblAlgn val="ctr"/>
        <c:lblOffset val="100"/>
        <c:noMultiLvlLbl val="0"/>
      </c:catAx>
      <c:valAx>
        <c:axId val="62267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2266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lasteaia ja -hoius kohtade ja laste arvu muutus (omaniku järgi)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3.7231215244983407E-2"/>
          <c:y val="0.26645460114449643"/>
          <c:w val="0.94354784397148816"/>
          <c:h val="0.66364092013056319"/>
        </c:manualLayout>
      </c:layout>
      <c:lineChart>
        <c:grouping val="standard"/>
        <c:varyColors val="0"/>
        <c:ser>
          <c:idx val="0"/>
          <c:order val="0"/>
          <c:tx>
            <c:strRef>
              <c:f>'kohtade ülevaade'!$R$5</c:f>
              <c:strCache>
                <c:ptCount val="1"/>
                <c:pt idx="0">
                  <c:v>munitsipaalis lapsi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6"/>
              <c:layout>
                <c:manualLayout>
                  <c:x val="0"/>
                  <c:y val="2.75049115913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B95-4A9F-8341-CC1148EE4F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'kohtade ülevaade'!$A$6:$A$13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'kohtade ülevaade'!$R$6:$R$13</c:f>
              <c:numCache>
                <c:formatCode>General</c:formatCode>
                <c:ptCount val="8"/>
                <c:pt idx="0">
                  <c:v>5426</c:v>
                </c:pt>
                <c:pt idx="1">
                  <c:v>5558</c:v>
                </c:pt>
                <c:pt idx="2">
                  <c:v>5410</c:v>
                </c:pt>
                <c:pt idx="3">
                  <c:v>5291</c:v>
                </c:pt>
                <c:pt idx="4">
                  <c:v>5243</c:v>
                </c:pt>
                <c:pt idx="5">
                  <c:v>5093</c:v>
                </c:pt>
                <c:pt idx="6">
                  <c:v>5048</c:v>
                </c:pt>
                <c:pt idx="7">
                  <c:v>4966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5-4A9F-8341-CC1148EE4F1E}"/>
            </c:ext>
          </c:extLst>
        </c:ser>
        <c:ser>
          <c:idx val="1"/>
          <c:order val="1"/>
          <c:tx>
            <c:strRef>
              <c:f>'kohtade ülevaade'!$S$5</c:f>
              <c:strCache>
                <c:ptCount val="1"/>
                <c:pt idx="0">
                  <c:v>eras lapsi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0"/>
                  <c:y val="4.322200392927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B95-4A9F-8341-CC1148EE4F1E}"/>
                </c:ext>
              </c:extLst>
            </c:dLbl>
            <c:dLbl>
              <c:idx val="2"/>
              <c:layout>
                <c:manualLayout>
                  <c:x val="3.8412291933418692E-3"/>
                  <c:y val="4.322200392927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B95-4A9F-8341-CC1148EE4F1E}"/>
                </c:ext>
              </c:extLst>
            </c:dLbl>
            <c:dLbl>
              <c:idx val="3"/>
              <c:layout>
                <c:manualLayout>
                  <c:x val="2.5608194622279128E-3"/>
                  <c:y val="3.9292730844793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B95-4A9F-8341-CC1148EE4F1E}"/>
                </c:ext>
              </c:extLst>
            </c:dLbl>
            <c:dLbl>
              <c:idx val="4"/>
              <c:layout>
                <c:manualLayout>
                  <c:x val="0"/>
                  <c:y val="3.9292730844793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B95-4A9F-8341-CC1148EE4F1E}"/>
                </c:ext>
              </c:extLst>
            </c:dLbl>
            <c:dLbl>
              <c:idx val="5"/>
              <c:layout>
                <c:manualLayout>
                  <c:x val="-9.3895628924705714E-17"/>
                  <c:y val="2.75049115913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B95-4A9F-8341-CC1148EE4F1E}"/>
                </c:ext>
              </c:extLst>
            </c:dLbl>
            <c:dLbl>
              <c:idx val="6"/>
              <c:layout>
                <c:manualLayout>
                  <c:x val="-1.2804097311139564E-3"/>
                  <c:y val="3.9292730844793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B95-4A9F-8341-CC1148EE4F1E}"/>
                </c:ext>
              </c:extLst>
            </c:dLbl>
            <c:dLbl>
              <c:idx val="7"/>
              <c:layout>
                <c:manualLayout>
                  <c:x val="0"/>
                  <c:y val="1.8975332068311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D8-4063-BD3B-BE7032166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'kohtade ülevaade'!$A$6:$A$13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'kohtade ülevaade'!$S$6:$S$13</c:f>
              <c:numCache>
                <c:formatCode>General</c:formatCode>
                <c:ptCount val="8"/>
                <c:pt idx="0">
                  <c:v>1028</c:v>
                </c:pt>
                <c:pt idx="1">
                  <c:v>1193</c:v>
                </c:pt>
                <c:pt idx="2">
                  <c:v>1079</c:v>
                </c:pt>
                <c:pt idx="3">
                  <c:v>950</c:v>
                </c:pt>
                <c:pt idx="4">
                  <c:v>1059</c:v>
                </c:pt>
                <c:pt idx="5">
                  <c:v>1072</c:v>
                </c:pt>
                <c:pt idx="6">
                  <c:v>1196</c:v>
                </c:pt>
                <c:pt idx="7">
                  <c:v>1158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5-4A9F-8341-CC1148EE4F1E}"/>
            </c:ext>
          </c:extLst>
        </c:ser>
        <c:ser>
          <c:idx val="2"/>
          <c:order val="2"/>
          <c:tx>
            <c:strRef>
              <c:f>'kohtade ülevaade'!$T$5</c:f>
              <c:strCache>
                <c:ptCount val="1"/>
                <c:pt idx="0">
                  <c:v>munitsipaalis kohti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4"/>
              <c:layout>
                <c:manualLayout>
                  <c:x val="3.8412291933417756E-3"/>
                  <c:y val="-2.75049115913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B95-4A9F-8341-CC1148EE4F1E}"/>
                </c:ext>
              </c:extLst>
            </c:dLbl>
            <c:dLbl>
              <c:idx val="5"/>
              <c:layout>
                <c:manualLayout>
                  <c:x val="-1.2804097311139564E-3"/>
                  <c:y val="-3.536345776031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B95-4A9F-8341-CC1148EE4F1E}"/>
                </c:ext>
              </c:extLst>
            </c:dLbl>
            <c:spPr>
              <a:noFill/>
              <a:ln>
                <a:noFill/>
              </a:ln>
              <a:effectLst>
                <a:softEdge rad="0"/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'kohtade ülevaade'!$A$6:$A$13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'kohtade ülevaade'!$T$6:$T$13</c:f>
              <c:numCache>
                <c:formatCode>General</c:formatCode>
                <c:ptCount val="8"/>
                <c:pt idx="0">
                  <c:v>5672</c:v>
                </c:pt>
                <c:pt idx="1">
                  <c:v>5870</c:v>
                </c:pt>
                <c:pt idx="2">
                  <c:v>5702</c:v>
                </c:pt>
                <c:pt idx="3">
                  <c:v>5584</c:v>
                </c:pt>
                <c:pt idx="4">
                  <c:v>5603</c:v>
                </c:pt>
                <c:pt idx="5">
                  <c:v>5328</c:v>
                </c:pt>
                <c:pt idx="6">
                  <c:v>5239</c:v>
                </c:pt>
                <c:pt idx="7">
                  <c:v>5147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95-4A9F-8341-CC1148EE4F1E}"/>
            </c:ext>
          </c:extLst>
        </c:ser>
        <c:ser>
          <c:idx val="3"/>
          <c:order val="3"/>
          <c:tx>
            <c:strRef>
              <c:f>'kohtade ülevaade'!$U$5</c:f>
              <c:strCache>
                <c:ptCount val="1"/>
                <c:pt idx="0">
                  <c:v>eras kohti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3473907231176429E-17"/>
                  <c:y val="-3.92927308447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B95-4A9F-8341-CC1148EE4F1E}"/>
                </c:ext>
              </c:extLst>
            </c:dLbl>
            <c:dLbl>
              <c:idx val="7"/>
              <c:layout>
                <c:manualLayout>
                  <c:x val="0"/>
                  <c:y val="-2.2770398481973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D8-4063-BD3B-BE7032166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'kohtade ülevaade'!$A$6:$A$13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'kohtade ülevaade'!$U$6:$U$13</c:f>
              <c:numCache>
                <c:formatCode>General</c:formatCode>
                <c:ptCount val="8"/>
                <c:pt idx="0">
                  <c:v>1287</c:v>
                </c:pt>
                <c:pt idx="1">
                  <c:v>1239</c:v>
                </c:pt>
                <c:pt idx="2">
                  <c:v>1205</c:v>
                </c:pt>
                <c:pt idx="3">
                  <c:v>1157</c:v>
                </c:pt>
                <c:pt idx="4">
                  <c:v>1292</c:v>
                </c:pt>
                <c:pt idx="5">
                  <c:v>1309</c:v>
                </c:pt>
                <c:pt idx="6">
                  <c:v>1412</c:v>
                </c:pt>
                <c:pt idx="7">
                  <c:v>1320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95-4A9F-8341-CC1148EE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925000"/>
        <c:axId val="442931232"/>
      </c:lineChart>
      <c:catAx>
        <c:axId val="44292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42931232"/>
        <c:crosses val="autoZero"/>
        <c:auto val="1"/>
        <c:lblAlgn val="ctr"/>
        <c:lblOffset val="100"/>
        <c:noMultiLvlLbl val="0"/>
      </c:catAx>
      <c:valAx>
        <c:axId val="44293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4292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Sobitus</a:t>
            </a:r>
            <a:r>
              <a:rPr lang="et-EE"/>
              <a:t>rühm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'rühmaliigi võrdlus'!$A$8</c:f>
              <c:strCache>
                <c:ptCount val="1"/>
                <c:pt idx="0">
                  <c:v>Sobitus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'rühmaliigi võrdlus'!$B$3:$I$4</c:f>
              <c:multiLvlStrCache>
                <c:ptCount val="8"/>
                <c:lvl>
                  <c:pt idx="0">
                    <c:v>rühmade arv</c:v>
                  </c:pt>
                  <c:pt idx="1">
                    <c:v>kohtade arv</c:v>
                  </c:pt>
                  <c:pt idx="2">
                    <c:v>rühmade arv</c:v>
                  </c:pt>
                  <c:pt idx="3">
                    <c:v>kohtade arv</c:v>
                  </c:pt>
                  <c:pt idx="4">
                    <c:v>rühmade arv</c:v>
                  </c:pt>
                  <c:pt idx="5">
                    <c:v>kohtade arv</c:v>
                  </c:pt>
                  <c:pt idx="6">
                    <c:v>rühmade arv</c:v>
                  </c:pt>
                  <c:pt idx="7">
                    <c:v>kohtade arv</c:v>
                  </c:pt>
                </c:lvl>
                <c:lvl>
                  <c:pt idx="0">
                    <c:v>2013/14</c:v>
                  </c:pt>
                  <c:pt idx="1">
                    <c:v>2013/14</c:v>
                  </c:pt>
                  <c:pt idx="2">
                    <c:v>2015/16</c:v>
                  </c:pt>
                  <c:pt idx="3">
                    <c:v>2015/16</c:v>
                  </c:pt>
                  <c:pt idx="4">
                    <c:v>2019/20</c:v>
                  </c:pt>
                  <c:pt idx="5">
                    <c:v>2019/20</c:v>
                  </c:pt>
                  <c:pt idx="6">
                    <c:v>2020/21</c:v>
                  </c:pt>
                  <c:pt idx="7">
                    <c:v>2020/21</c:v>
                  </c:pt>
                </c:lvl>
              </c:multiLvlStrCache>
            </c:multiLvlStrRef>
          </c:cat>
          <c:val>
            <c:numRef>
              <c:f>'rühmaliigi võrdlus'!$B$8:$I$8</c:f>
              <c:numCache>
                <c:formatCode>General</c:formatCode>
                <c:ptCount val="8"/>
                <c:pt idx="0">
                  <c:v>14</c:v>
                </c:pt>
                <c:pt idx="1">
                  <c:v>255</c:v>
                </c:pt>
                <c:pt idx="2">
                  <c:v>18</c:v>
                </c:pt>
                <c:pt idx="3">
                  <c:v>294</c:v>
                </c:pt>
                <c:pt idx="4">
                  <c:v>47</c:v>
                </c:pt>
                <c:pt idx="5">
                  <c:v>749</c:v>
                </c:pt>
                <c:pt idx="6">
                  <c:v>60</c:v>
                </c:pt>
                <c:pt idx="7">
                  <c:v>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3-4F84-9775-5B0416681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023200"/>
        <c:axId val="478024184"/>
      </c:barChart>
      <c:catAx>
        <c:axId val="47802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8024184"/>
        <c:crosses val="autoZero"/>
        <c:auto val="1"/>
        <c:lblAlgn val="ctr"/>
        <c:lblOffset val="100"/>
        <c:noMultiLvlLbl val="0"/>
      </c:catAx>
      <c:valAx>
        <c:axId val="4780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802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Tartu linnas lasteaaiaealised lapsed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'Tartu linna laste hõivatus'!$A$4</c:f>
              <c:strCache>
                <c:ptCount val="1"/>
                <c:pt idx="0">
                  <c:v>Tartu linnas 1,5 -7 aastased lapsed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'Tartu linna laste hõivatus'!$B$3:$N$3</c:f>
              <c:strCache>
                <c:ptCount val="13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  <c:pt idx="10">
                  <c:v>2024/25</c:v>
                </c:pt>
                <c:pt idx="11">
                  <c:v>2025/26</c:v>
                </c:pt>
                <c:pt idx="12">
                  <c:v>2026/27</c:v>
                </c:pt>
              </c:strCache>
            </c:strRef>
          </c:cat>
          <c:val>
            <c:numRef>
              <c:f>'Tartu linna laste hõivatus'!$B$4:$N$4</c:f>
              <c:numCache>
                <c:formatCode>General</c:formatCode>
                <c:ptCount val="13"/>
                <c:pt idx="0">
                  <c:v>7786</c:v>
                </c:pt>
                <c:pt idx="1">
                  <c:v>7355</c:v>
                </c:pt>
                <c:pt idx="2">
                  <c:v>7103</c:v>
                </c:pt>
                <c:pt idx="3">
                  <c:v>6848</c:v>
                </c:pt>
                <c:pt idx="4">
                  <c:v>6725</c:v>
                </c:pt>
                <c:pt idx="5">
                  <c:v>6500</c:v>
                </c:pt>
                <c:pt idx="6" formatCode="0">
                  <c:v>6377</c:v>
                </c:pt>
                <c:pt idx="7" formatCode="0">
                  <c:v>6401.5</c:v>
                </c:pt>
                <c:pt idx="8" formatCode="0">
                  <c:v>6382.5</c:v>
                </c:pt>
                <c:pt idx="9" formatCode="0">
                  <c:v>6399</c:v>
                </c:pt>
                <c:pt idx="10" formatCode="0">
                  <c:v>6400</c:v>
                </c:pt>
                <c:pt idx="11" formatCode="0">
                  <c:v>6400</c:v>
                </c:pt>
                <c:pt idx="12" formatCode="0">
                  <c:v>6416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A7-480E-8DDE-8EF44B071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57320"/>
        <c:axId val="463559288"/>
      </c:lineChart>
      <c:catAx>
        <c:axId val="46355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63559288"/>
        <c:crosses val="autoZero"/>
        <c:auto val="1"/>
        <c:lblAlgn val="ctr"/>
        <c:lblOffset val="100"/>
        <c:noMultiLvlLbl val="0"/>
      </c:catAx>
      <c:valAx>
        <c:axId val="46355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63557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Tartu linna lasteaiaealiste laste hõivatus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'Tartu linna laste hõivatus'!$A$5</c:f>
              <c:strCache>
                <c:ptCount val="1"/>
                <c:pt idx="0">
                  <c:v>munitsipaallasteaed/hoid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'Tartu linna laste hõivatus'!$B$3:$N$3</c:f>
              <c:strCache>
                <c:ptCount val="13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  <c:pt idx="10">
                  <c:v>2024/25</c:v>
                </c:pt>
                <c:pt idx="11">
                  <c:v>2025/26</c:v>
                </c:pt>
                <c:pt idx="12">
                  <c:v>2026/27</c:v>
                </c:pt>
              </c:strCache>
            </c:strRef>
          </c:cat>
          <c:val>
            <c:numRef>
              <c:f>'Tartu linna laste hõivatus'!$B$5:$N$5</c:f>
              <c:numCache>
                <c:formatCode>General</c:formatCode>
                <c:ptCount val="13"/>
                <c:pt idx="0">
                  <c:v>5159</c:v>
                </c:pt>
                <c:pt idx="1">
                  <c:v>5248</c:v>
                </c:pt>
                <c:pt idx="2">
                  <c:v>5058</c:v>
                </c:pt>
                <c:pt idx="3">
                  <c:v>4860</c:v>
                </c:pt>
                <c:pt idx="4">
                  <c:v>4863</c:v>
                </c:pt>
                <c:pt idx="5">
                  <c:v>4746</c:v>
                </c:pt>
                <c:pt idx="6">
                  <c:v>4614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D-4473-8FD6-9D6F766D9BF1}"/>
            </c:ext>
          </c:extLst>
        </c:ser>
        <c:ser>
          <c:idx val="1"/>
          <c:order val="1"/>
          <c:tx>
            <c:strRef>
              <c:f>'Tartu linna laste hõivatus'!$A$6</c:f>
              <c:strCache>
                <c:ptCount val="1"/>
                <c:pt idx="0">
                  <c:v>eralasteaed/hoid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'Tartu linna laste hõivatus'!$B$3:$N$3</c:f>
              <c:strCache>
                <c:ptCount val="13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  <c:pt idx="10">
                  <c:v>2024/25</c:v>
                </c:pt>
                <c:pt idx="11">
                  <c:v>2025/26</c:v>
                </c:pt>
                <c:pt idx="12">
                  <c:v>2026/27</c:v>
                </c:pt>
              </c:strCache>
            </c:strRef>
          </c:cat>
          <c:val>
            <c:numRef>
              <c:f>'Tartu linna laste hõivatus'!$B$6:$N$6</c:f>
              <c:numCache>
                <c:formatCode>General</c:formatCode>
                <c:ptCount val="13"/>
                <c:pt idx="0">
                  <c:v>1076</c:v>
                </c:pt>
                <c:pt idx="1">
                  <c:v>1077</c:v>
                </c:pt>
                <c:pt idx="2">
                  <c:v>937</c:v>
                </c:pt>
                <c:pt idx="3">
                  <c:v>958</c:v>
                </c:pt>
                <c:pt idx="4">
                  <c:v>992</c:v>
                </c:pt>
                <c:pt idx="5">
                  <c:v>1057</c:v>
                </c:pt>
                <c:pt idx="6">
                  <c:v>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ED-4473-8FD6-9D6F766D9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025744"/>
        <c:axId val="610022792"/>
      </c:barChart>
      <c:lineChart>
        <c:grouping val="standard"/>
        <c:varyColors val="0"/>
        <c:ser>
          <c:idx val="3"/>
          <c:order val="2"/>
          <c:tx>
            <c:strRef>
              <c:f>'Tartu linna laste hõivatus'!$A$4</c:f>
              <c:strCache>
                <c:ptCount val="1"/>
                <c:pt idx="0">
                  <c:v>Tartu linnas 1,5 -7 aastased lapsed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'Tartu linna laste hõivatus'!$B$3:$N$3</c:f>
              <c:strCache>
                <c:ptCount val="13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  <c:pt idx="10">
                  <c:v>2024/25</c:v>
                </c:pt>
                <c:pt idx="11">
                  <c:v>2025/26</c:v>
                </c:pt>
                <c:pt idx="12">
                  <c:v>2026/27</c:v>
                </c:pt>
              </c:strCache>
            </c:strRef>
          </c:cat>
          <c:val>
            <c:numRef>
              <c:f>'Tartu linna laste hõivatus'!$B$4:$N$4</c:f>
              <c:numCache>
                <c:formatCode>General</c:formatCode>
                <c:ptCount val="13"/>
                <c:pt idx="0">
                  <c:v>7786</c:v>
                </c:pt>
                <c:pt idx="1">
                  <c:v>7355</c:v>
                </c:pt>
                <c:pt idx="2">
                  <c:v>7103</c:v>
                </c:pt>
                <c:pt idx="3">
                  <c:v>6848</c:v>
                </c:pt>
                <c:pt idx="4">
                  <c:v>6725</c:v>
                </c:pt>
                <c:pt idx="5">
                  <c:v>6500</c:v>
                </c:pt>
                <c:pt idx="6" formatCode="0">
                  <c:v>6377</c:v>
                </c:pt>
                <c:pt idx="7" formatCode="0">
                  <c:v>6401.5</c:v>
                </c:pt>
                <c:pt idx="8" formatCode="0">
                  <c:v>6382.5</c:v>
                </c:pt>
                <c:pt idx="9" formatCode="0">
                  <c:v>6399</c:v>
                </c:pt>
                <c:pt idx="10" formatCode="0">
                  <c:v>6400</c:v>
                </c:pt>
                <c:pt idx="11" formatCode="0">
                  <c:v>6400</c:v>
                </c:pt>
                <c:pt idx="12" formatCode="0">
                  <c:v>6416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ED-4473-8FD6-9D6F766D9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025744"/>
        <c:axId val="610022792"/>
      </c:lineChart>
      <c:catAx>
        <c:axId val="61002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10022792"/>
        <c:crosses val="autoZero"/>
        <c:auto val="1"/>
        <c:lblAlgn val="ctr"/>
        <c:lblOffset val="100"/>
        <c:noMultiLvlLbl val="0"/>
      </c:catAx>
      <c:valAx>
        <c:axId val="61002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61002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Tartu linna koolieelsete lasteasutuste kohtade vajadus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prognoos!$A$41</c:f>
              <c:strCache>
                <c:ptCount val="1"/>
                <c:pt idx="0">
                  <c:v>lasteaiaealised lapsed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prognoos!$B$40:$G$40</c:f>
              <c:strCache>
                <c:ptCount val="6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  <c:pt idx="5">
                  <c:v>2024/25</c:v>
                </c:pt>
              </c:strCache>
            </c:strRef>
          </c:cat>
          <c:val>
            <c:numRef>
              <c:f>prognoos!$B$41:$G$41</c:f>
              <c:numCache>
                <c:formatCode>0</c:formatCode>
                <c:ptCount val="6"/>
                <c:pt idx="0" formatCode="General">
                  <c:v>6500</c:v>
                </c:pt>
                <c:pt idx="1">
                  <c:v>6376.5</c:v>
                </c:pt>
                <c:pt idx="2">
                  <c:v>6401.5</c:v>
                </c:pt>
                <c:pt idx="3">
                  <c:v>6382.5</c:v>
                </c:pt>
                <c:pt idx="4">
                  <c:v>6399</c:v>
                </c:pt>
                <c:pt idx="5">
                  <c:v>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00-4C32-A693-E38915C05A09}"/>
            </c:ext>
          </c:extLst>
        </c:ser>
        <c:ser>
          <c:idx val="1"/>
          <c:order val="1"/>
          <c:tx>
            <c:strRef>
              <c:f>prognoos!$A$42</c:f>
              <c:strCache>
                <c:ptCount val="1"/>
                <c:pt idx="0">
                  <c:v>lasteaia(hoiu)kohtade vajadus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prognoos!$B$40:$G$40</c:f>
              <c:strCache>
                <c:ptCount val="6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  <c:pt idx="5">
                  <c:v>2024/25</c:v>
                </c:pt>
              </c:strCache>
            </c:strRef>
          </c:cat>
          <c:val>
            <c:numRef>
              <c:f>prognoos!$B$42:$G$42</c:f>
              <c:numCache>
                <c:formatCode>0</c:formatCode>
                <c:ptCount val="6"/>
                <c:pt idx="0">
                  <c:v>5974</c:v>
                </c:pt>
                <c:pt idx="1">
                  <c:v>5966.39</c:v>
                </c:pt>
                <c:pt idx="2">
                  <c:v>5964.1200000000008</c:v>
                </c:pt>
                <c:pt idx="3">
                  <c:v>5915.28</c:v>
                </c:pt>
                <c:pt idx="4">
                  <c:v>5900.4924999999994</c:v>
                </c:pt>
                <c:pt idx="5">
                  <c:v>5904.3025000000007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00-4C32-A693-E38915C05A09}"/>
            </c:ext>
          </c:extLst>
        </c:ser>
        <c:ser>
          <c:idx val="3"/>
          <c:order val="2"/>
          <c:tx>
            <c:strRef>
              <c:f>prognoos!$A$43</c:f>
              <c:strCache>
                <c:ptCount val="1"/>
                <c:pt idx="0">
                  <c:v>lasteaiakohti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prognoos!$B$40:$G$40</c:f>
              <c:strCache>
                <c:ptCount val="6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</c:v>
                </c:pt>
                <c:pt idx="5">
                  <c:v>2024/25</c:v>
                </c:pt>
              </c:strCache>
            </c:strRef>
          </c:cat>
          <c:val>
            <c:numRef>
              <c:f>prognoos!$B$43:$G$43</c:f>
              <c:numCache>
                <c:formatCode>0</c:formatCode>
                <c:ptCount val="6"/>
                <c:pt idx="0" formatCode="General">
                  <c:v>6625</c:v>
                </c:pt>
                <c:pt idx="1">
                  <c:v>6584</c:v>
                </c:pt>
                <c:pt idx="2">
                  <c:v>6530</c:v>
                </c:pt>
                <c:pt idx="3">
                  <c:v>6485</c:v>
                </c:pt>
                <c:pt idx="4">
                  <c:v>6485</c:v>
                </c:pt>
                <c:pt idx="5">
                  <c:v>6485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00-4C32-A693-E38915C05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463056"/>
        <c:axId val="479456496"/>
      </c:lineChart>
      <c:catAx>
        <c:axId val="47946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9456496"/>
        <c:crosses val="autoZero"/>
        <c:auto val="1"/>
        <c:lblAlgn val="ctr"/>
        <c:lblOffset val="100"/>
        <c:noMultiLvlLbl val="0"/>
      </c:catAx>
      <c:valAx>
        <c:axId val="47945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946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595311</xdr:colOff>
      <xdr:row>2</xdr:row>
      <xdr:rowOff>171450</xdr:rowOff>
    </xdr:from>
    <xdr:to>
      <xdr:col>15</xdr:col>
      <xdr:colOff>190500</xdr:colOff>
      <xdr:row>23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193674</xdr:colOff>
      <xdr:row>25</xdr:row>
      <xdr:rowOff>28574</xdr:rowOff>
    </xdr:from>
    <xdr:to>
      <xdr:col>10</xdr:col>
      <xdr:colOff>190499</xdr:colOff>
      <xdr:row>42</xdr:row>
      <xdr:rowOff>25399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155575</xdr:colOff>
      <xdr:row>34</xdr:row>
      <xdr:rowOff>47625</xdr:rowOff>
    </xdr:from>
    <xdr:to>
      <xdr:col>8</xdr:col>
      <xdr:colOff>441325</xdr:colOff>
      <xdr:row>49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358774</xdr:colOff>
      <xdr:row>49</xdr:row>
      <xdr:rowOff>88899</xdr:rowOff>
    </xdr:from>
    <xdr:to>
      <xdr:col>17</xdr:col>
      <xdr:colOff>374650</xdr:colOff>
      <xdr:row>65</xdr:row>
      <xdr:rowOff>180975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22</xdr:row>
      <xdr:rowOff>136525</xdr:rowOff>
    </xdr:from>
    <xdr:to>
      <xdr:col>17</xdr:col>
      <xdr:colOff>200025</xdr:colOff>
      <xdr:row>51</xdr:row>
      <xdr:rowOff>104775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12</xdr:row>
      <xdr:rowOff>34925</xdr:rowOff>
    </xdr:from>
    <xdr:to>
      <xdr:col>8</xdr:col>
      <xdr:colOff>304799</xdr:colOff>
      <xdr:row>27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98425</xdr:rowOff>
    </xdr:from>
    <xdr:to>
      <xdr:col>10</xdr:col>
      <xdr:colOff>31750</xdr:colOff>
      <xdr:row>25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</xdr:colOff>
      <xdr:row>12</xdr:row>
      <xdr:rowOff>12700</xdr:rowOff>
    </xdr:from>
    <xdr:to>
      <xdr:col>11</xdr:col>
      <xdr:colOff>19050</xdr:colOff>
      <xdr:row>30</xdr:row>
      <xdr:rowOff>69850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43</xdr:row>
      <xdr:rowOff>53974</xdr:rowOff>
    </xdr:from>
    <xdr:to>
      <xdr:col>9</xdr:col>
      <xdr:colOff>508000</xdr:colOff>
      <xdr:row>59</xdr:row>
      <xdr:rowOff>158750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4</xdr:row>
      <xdr:rowOff>47625</xdr:rowOff>
    </xdr:from>
    <xdr:to>
      <xdr:col>23</xdr:col>
      <xdr:colOff>158750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85726</xdr:rowOff>
    </xdr:from>
    <xdr:to>
      <xdr:col>10</xdr:col>
      <xdr:colOff>260350</xdr:colOff>
      <xdr:row>29</xdr:row>
      <xdr:rowOff>136526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F40" sqref="F40"/>
    </sheetView>
  </sheetViews>
  <sheetFormatPr defaultRowHeight="15" x14ac:dyDescent="0.25"/>
  <cols>
    <col min="1" max="1" width="4.42578125" customWidth="1"/>
    <col min="2" max="2" width="28" customWidth="1"/>
    <col min="242" max="242" width="5.7109375" customWidth="1"/>
    <col min="243" max="243" width="32" customWidth="1"/>
    <col min="244" max="244" width="9.28515625" customWidth="1"/>
    <col min="246" max="246" width="6.28515625" customWidth="1"/>
    <col min="498" max="498" width="5.7109375" customWidth="1"/>
    <col min="499" max="499" width="32" customWidth="1"/>
    <col min="500" max="500" width="9.28515625" customWidth="1"/>
    <col min="502" max="502" width="6.28515625" customWidth="1"/>
    <col min="754" max="754" width="5.7109375" customWidth="1"/>
    <col min="755" max="755" width="32" customWidth="1"/>
    <col min="756" max="756" width="9.28515625" customWidth="1"/>
    <col min="758" max="758" width="6.28515625" customWidth="1"/>
    <col min="1010" max="1010" width="5.7109375" customWidth="1"/>
    <col min="1011" max="1011" width="32" customWidth="1"/>
    <col min="1012" max="1012" width="9.28515625" customWidth="1"/>
    <col min="1014" max="1014" width="6.28515625" customWidth="1"/>
    <col min="1266" max="1266" width="5.7109375" customWidth="1"/>
    <col min="1267" max="1267" width="32" customWidth="1"/>
    <col min="1268" max="1268" width="9.28515625" customWidth="1"/>
    <col min="1270" max="1270" width="6.28515625" customWidth="1"/>
    <col min="1522" max="1522" width="5.7109375" customWidth="1"/>
    <col min="1523" max="1523" width="32" customWidth="1"/>
    <col min="1524" max="1524" width="9.28515625" customWidth="1"/>
    <col min="1526" max="1526" width="6.28515625" customWidth="1"/>
    <col min="1778" max="1778" width="5.7109375" customWidth="1"/>
    <col min="1779" max="1779" width="32" customWidth="1"/>
    <col min="1780" max="1780" width="9.28515625" customWidth="1"/>
    <col min="1782" max="1782" width="6.28515625" customWidth="1"/>
    <col min="2034" max="2034" width="5.7109375" customWidth="1"/>
    <col min="2035" max="2035" width="32" customWidth="1"/>
    <col min="2036" max="2036" width="9.28515625" customWidth="1"/>
    <col min="2038" max="2038" width="6.28515625" customWidth="1"/>
    <col min="2290" max="2290" width="5.7109375" customWidth="1"/>
    <col min="2291" max="2291" width="32" customWidth="1"/>
    <col min="2292" max="2292" width="9.28515625" customWidth="1"/>
    <col min="2294" max="2294" width="6.28515625" customWidth="1"/>
    <col min="2546" max="2546" width="5.7109375" customWidth="1"/>
    <col min="2547" max="2547" width="32" customWidth="1"/>
    <col min="2548" max="2548" width="9.28515625" customWidth="1"/>
    <col min="2550" max="2550" width="6.28515625" customWidth="1"/>
    <col min="2802" max="2802" width="5.7109375" customWidth="1"/>
    <col min="2803" max="2803" width="32" customWidth="1"/>
    <col min="2804" max="2804" width="9.28515625" customWidth="1"/>
    <col min="2806" max="2806" width="6.28515625" customWidth="1"/>
    <col min="3058" max="3058" width="5.7109375" customWidth="1"/>
    <col min="3059" max="3059" width="32" customWidth="1"/>
    <col min="3060" max="3060" width="9.28515625" customWidth="1"/>
    <col min="3062" max="3062" width="6.28515625" customWidth="1"/>
    <col min="3314" max="3314" width="5.7109375" customWidth="1"/>
    <col min="3315" max="3315" width="32" customWidth="1"/>
    <col min="3316" max="3316" width="9.28515625" customWidth="1"/>
    <col min="3318" max="3318" width="6.28515625" customWidth="1"/>
    <col min="3570" max="3570" width="5.7109375" customWidth="1"/>
    <col min="3571" max="3571" width="32" customWidth="1"/>
    <col min="3572" max="3572" width="9.28515625" customWidth="1"/>
    <col min="3574" max="3574" width="6.28515625" customWidth="1"/>
    <col min="3826" max="3826" width="5.7109375" customWidth="1"/>
    <col min="3827" max="3827" width="32" customWidth="1"/>
    <col min="3828" max="3828" width="9.28515625" customWidth="1"/>
    <col min="3830" max="3830" width="6.28515625" customWidth="1"/>
    <col min="4082" max="4082" width="5.7109375" customWidth="1"/>
    <col min="4083" max="4083" width="32" customWidth="1"/>
    <col min="4084" max="4084" width="9.28515625" customWidth="1"/>
    <col min="4086" max="4086" width="6.28515625" customWidth="1"/>
    <col min="4338" max="4338" width="5.7109375" customWidth="1"/>
    <col min="4339" max="4339" width="32" customWidth="1"/>
    <col min="4340" max="4340" width="9.28515625" customWidth="1"/>
    <col min="4342" max="4342" width="6.28515625" customWidth="1"/>
    <col min="4594" max="4594" width="5.7109375" customWidth="1"/>
    <col min="4595" max="4595" width="32" customWidth="1"/>
    <col min="4596" max="4596" width="9.28515625" customWidth="1"/>
    <col min="4598" max="4598" width="6.28515625" customWidth="1"/>
    <col min="4850" max="4850" width="5.7109375" customWidth="1"/>
    <col min="4851" max="4851" width="32" customWidth="1"/>
    <col min="4852" max="4852" width="9.28515625" customWidth="1"/>
    <col min="4854" max="4854" width="6.28515625" customWidth="1"/>
    <col min="5106" max="5106" width="5.7109375" customWidth="1"/>
    <col min="5107" max="5107" width="32" customWidth="1"/>
    <col min="5108" max="5108" width="9.28515625" customWidth="1"/>
    <col min="5110" max="5110" width="6.28515625" customWidth="1"/>
    <col min="5362" max="5362" width="5.7109375" customWidth="1"/>
    <col min="5363" max="5363" width="32" customWidth="1"/>
    <col min="5364" max="5364" width="9.28515625" customWidth="1"/>
    <col min="5366" max="5366" width="6.28515625" customWidth="1"/>
    <col min="5618" max="5618" width="5.7109375" customWidth="1"/>
    <col min="5619" max="5619" width="32" customWidth="1"/>
    <col min="5620" max="5620" width="9.28515625" customWidth="1"/>
    <col min="5622" max="5622" width="6.28515625" customWidth="1"/>
    <col min="5874" max="5874" width="5.7109375" customWidth="1"/>
    <col min="5875" max="5875" width="32" customWidth="1"/>
    <col min="5876" max="5876" width="9.28515625" customWidth="1"/>
    <col min="5878" max="5878" width="6.28515625" customWidth="1"/>
    <col min="6130" max="6130" width="5.7109375" customWidth="1"/>
    <col min="6131" max="6131" width="32" customWidth="1"/>
    <col min="6132" max="6132" width="9.28515625" customWidth="1"/>
    <col min="6134" max="6134" width="6.28515625" customWidth="1"/>
    <col min="6386" max="6386" width="5.7109375" customWidth="1"/>
    <col min="6387" max="6387" width="32" customWidth="1"/>
    <col min="6388" max="6388" width="9.28515625" customWidth="1"/>
    <col min="6390" max="6390" width="6.28515625" customWidth="1"/>
    <col min="6642" max="6642" width="5.7109375" customWidth="1"/>
    <col min="6643" max="6643" width="32" customWidth="1"/>
    <col min="6644" max="6644" width="9.28515625" customWidth="1"/>
    <col min="6646" max="6646" width="6.28515625" customWidth="1"/>
    <col min="6898" max="6898" width="5.7109375" customWidth="1"/>
    <col min="6899" max="6899" width="32" customWidth="1"/>
    <col min="6900" max="6900" width="9.28515625" customWidth="1"/>
    <col min="6902" max="6902" width="6.28515625" customWidth="1"/>
    <col min="7154" max="7154" width="5.7109375" customWidth="1"/>
    <col min="7155" max="7155" width="32" customWidth="1"/>
    <col min="7156" max="7156" width="9.28515625" customWidth="1"/>
    <col min="7158" max="7158" width="6.28515625" customWidth="1"/>
    <col min="7410" max="7410" width="5.7109375" customWidth="1"/>
    <col min="7411" max="7411" width="32" customWidth="1"/>
    <col min="7412" max="7412" width="9.28515625" customWidth="1"/>
    <col min="7414" max="7414" width="6.28515625" customWidth="1"/>
    <col min="7666" max="7666" width="5.7109375" customWidth="1"/>
    <col min="7667" max="7667" width="32" customWidth="1"/>
    <col min="7668" max="7668" width="9.28515625" customWidth="1"/>
    <col min="7670" max="7670" width="6.28515625" customWidth="1"/>
    <col min="7922" max="7922" width="5.7109375" customWidth="1"/>
    <col min="7923" max="7923" width="32" customWidth="1"/>
    <col min="7924" max="7924" width="9.28515625" customWidth="1"/>
    <col min="7926" max="7926" width="6.28515625" customWidth="1"/>
    <col min="8178" max="8178" width="5.7109375" customWidth="1"/>
    <col min="8179" max="8179" width="32" customWidth="1"/>
    <col min="8180" max="8180" width="9.28515625" customWidth="1"/>
    <col min="8182" max="8182" width="6.28515625" customWidth="1"/>
    <col min="8434" max="8434" width="5.7109375" customWidth="1"/>
    <col min="8435" max="8435" width="32" customWidth="1"/>
    <col min="8436" max="8436" width="9.28515625" customWidth="1"/>
    <col min="8438" max="8438" width="6.28515625" customWidth="1"/>
    <col min="8690" max="8690" width="5.7109375" customWidth="1"/>
    <col min="8691" max="8691" width="32" customWidth="1"/>
    <col min="8692" max="8692" width="9.28515625" customWidth="1"/>
    <col min="8694" max="8694" width="6.28515625" customWidth="1"/>
    <col min="8946" max="8946" width="5.7109375" customWidth="1"/>
    <col min="8947" max="8947" width="32" customWidth="1"/>
    <col min="8948" max="8948" width="9.28515625" customWidth="1"/>
    <col min="8950" max="8950" width="6.28515625" customWidth="1"/>
    <col min="9202" max="9202" width="5.7109375" customWidth="1"/>
    <col min="9203" max="9203" width="32" customWidth="1"/>
    <col min="9204" max="9204" width="9.28515625" customWidth="1"/>
    <col min="9206" max="9206" width="6.28515625" customWidth="1"/>
    <col min="9458" max="9458" width="5.7109375" customWidth="1"/>
    <col min="9459" max="9459" width="32" customWidth="1"/>
    <col min="9460" max="9460" width="9.28515625" customWidth="1"/>
    <col min="9462" max="9462" width="6.28515625" customWidth="1"/>
    <col min="9714" max="9714" width="5.7109375" customWidth="1"/>
    <col min="9715" max="9715" width="32" customWidth="1"/>
    <col min="9716" max="9716" width="9.28515625" customWidth="1"/>
    <col min="9718" max="9718" width="6.28515625" customWidth="1"/>
    <col min="9970" max="9970" width="5.7109375" customWidth="1"/>
    <col min="9971" max="9971" width="32" customWidth="1"/>
    <col min="9972" max="9972" width="9.28515625" customWidth="1"/>
    <col min="9974" max="9974" width="6.28515625" customWidth="1"/>
    <col min="10226" max="10226" width="5.7109375" customWidth="1"/>
    <col min="10227" max="10227" width="32" customWidth="1"/>
    <col min="10228" max="10228" width="9.28515625" customWidth="1"/>
    <col min="10230" max="10230" width="6.28515625" customWidth="1"/>
    <col min="10482" max="10482" width="5.7109375" customWidth="1"/>
    <col min="10483" max="10483" width="32" customWidth="1"/>
    <col min="10484" max="10484" width="9.28515625" customWidth="1"/>
    <col min="10486" max="10486" width="6.28515625" customWidth="1"/>
    <col min="10738" max="10738" width="5.7109375" customWidth="1"/>
    <col min="10739" max="10739" width="32" customWidth="1"/>
    <col min="10740" max="10740" width="9.28515625" customWidth="1"/>
    <col min="10742" max="10742" width="6.28515625" customWidth="1"/>
    <col min="10994" max="10994" width="5.7109375" customWidth="1"/>
    <col min="10995" max="10995" width="32" customWidth="1"/>
    <col min="10996" max="10996" width="9.28515625" customWidth="1"/>
    <col min="10998" max="10998" width="6.28515625" customWidth="1"/>
    <col min="11250" max="11250" width="5.7109375" customWidth="1"/>
    <col min="11251" max="11251" width="32" customWidth="1"/>
    <col min="11252" max="11252" width="9.28515625" customWidth="1"/>
    <col min="11254" max="11254" width="6.28515625" customWidth="1"/>
    <col min="11506" max="11506" width="5.7109375" customWidth="1"/>
    <col min="11507" max="11507" width="32" customWidth="1"/>
    <col min="11508" max="11508" width="9.28515625" customWidth="1"/>
    <col min="11510" max="11510" width="6.28515625" customWidth="1"/>
    <col min="11762" max="11762" width="5.7109375" customWidth="1"/>
    <col min="11763" max="11763" width="32" customWidth="1"/>
    <col min="11764" max="11764" width="9.28515625" customWidth="1"/>
    <col min="11766" max="11766" width="6.28515625" customWidth="1"/>
    <col min="12018" max="12018" width="5.7109375" customWidth="1"/>
    <col min="12019" max="12019" width="32" customWidth="1"/>
    <col min="12020" max="12020" width="9.28515625" customWidth="1"/>
    <col min="12022" max="12022" width="6.28515625" customWidth="1"/>
    <col min="12274" max="12274" width="5.7109375" customWidth="1"/>
    <col min="12275" max="12275" width="32" customWidth="1"/>
    <col min="12276" max="12276" width="9.28515625" customWidth="1"/>
    <col min="12278" max="12278" width="6.28515625" customWidth="1"/>
    <col min="12530" max="12530" width="5.7109375" customWidth="1"/>
    <col min="12531" max="12531" width="32" customWidth="1"/>
    <col min="12532" max="12532" width="9.28515625" customWidth="1"/>
    <col min="12534" max="12534" width="6.28515625" customWidth="1"/>
    <col min="12786" max="12786" width="5.7109375" customWidth="1"/>
    <col min="12787" max="12787" width="32" customWidth="1"/>
    <col min="12788" max="12788" width="9.28515625" customWidth="1"/>
    <col min="12790" max="12790" width="6.28515625" customWidth="1"/>
    <col min="13042" max="13042" width="5.7109375" customWidth="1"/>
    <col min="13043" max="13043" width="32" customWidth="1"/>
    <col min="13044" max="13044" width="9.28515625" customWidth="1"/>
    <col min="13046" max="13046" width="6.28515625" customWidth="1"/>
    <col min="13298" max="13298" width="5.7109375" customWidth="1"/>
    <col min="13299" max="13299" width="32" customWidth="1"/>
    <col min="13300" max="13300" width="9.28515625" customWidth="1"/>
    <col min="13302" max="13302" width="6.28515625" customWidth="1"/>
    <col min="13554" max="13554" width="5.7109375" customWidth="1"/>
    <col min="13555" max="13555" width="32" customWidth="1"/>
    <col min="13556" max="13556" width="9.28515625" customWidth="1"/>
    <col min="13558" max="13558" width="6.28515625" customWidth="1"/>
    <col min="13810" max="13810" width="5.7109375" customWidth="1"/>
    <col min="13811" max="13811" width="32" customWidth="1"/>
    <col min="13812" max="13812" width="9.28515625" customWidth="1"/>
    <col min="13814" max="13814" width="6.28515625" customWidth="1"/>
    <col min="14066" max="14066" width="5.7109375" customWidth="1"/>
    <col min="14067" max="14067" width="32" customWidth="1"/>
    <col min="14068" max="14068" width="9.28515625" customWidth="1"/>
    <col min="14070" max="14070" width="6.28515625" customWidth="1"/>
    <col min="14322" max="14322" width="5.7109375" customWidth="1"/>
    <col min="14323" max="14323" width="32" customWidth="1"/>
    <col min="14324" max="14324" width="9.28515625" customWidth="1"/>
    <col min="14326" max="14326" width="6.28515625" customWidth="1"/>
    <col min="14578" max="14578" width="5.7109375" customWidth="1"/>
    <col min="14579" max="14579" width="32" customWidth="1"/>
    <col min="14580" max="14580" width="9.28515625" customWidth="1"/>
    <col min="14582" max="14582" width="6.28515625" customWidth="1"/>
    <col min="14834" max="14834" width="5.7109375" customWidth="1"/>
    <col min="14835" max="14835" width="32" customWidth="1"/>
    <col min="14836" max="14836" width="9.28515625" customWidth="1"/>
    <col min="14838" max="14838" width="6.28515625" customWidth="1"/>
    <col min="15090" max="15090" width="5.7109375" customWidth="1"/>
    <col min="15091" max="15091" width="32" customWidth="1"/>
    <col min="15092" max="15092" width="9.28515625" customWidth="1"/>
    <col min="15094" max="15094" width="6.28515625" customWidth="1"/>
    <col min="15346" max="15346" width="5.7109375" customWidth="1"/>
    <col min="15347" max="15347" width="32" customWidth="1"/>
    <col min="15348" max="15348" width="9.28515625" customWidth="1"/>
    <col min="15350" max="15350" width="6.28515625" customWidth="1"/>
    <col min="15602" max="15602" width="5.7109375" customWidth="1"/>
    <col min="15603" max="15603" width="32" customWidth="1"/>
    <col min="15604" max="15604" width="9.28515625" customWidth="1"/>
    <col min="15606" max="15606" width="6.28515625" customWidth="1"/>
    <col min="15858" max="15858" width="5.7109375" customWidth="1"/>
    <col min="15859" max="15859" width="32" customWidth="1"/>
    <col min="15860" max="15860" width="9.28515625" customWidth="1"/>
    <col min="15862" max="15862" width="6.28515625" customWidth="1"/>
    <col min="16114" max="16114" width="5.7109375" customWidth="1"/>
    <col min="16115" max="16115" width="32" customWidth="1"/>
    <col min="16116" max="16116" width="9.28515625" customWidth="1"/>
    <col min="16118" max="16118" width="6.28515625" customWidth="1"/>
  </cols>
  <sheetData>
    <row r="1" spans="1:10" ht="18.75" x14ac:dyDescent="0.3">
      <c r="A1" s="108" t="s">
        <v>228</v>
      </c>
    </row>
    <row r="3" spans="1:10" ht="26.25" customHeight="1" x14ac:dyDescent="0.25">
      <c r="A3" s="204" t="s">
        <v>124</v>
      </c>
      <c r="B3" s="220" t="s">
        <v>125</v>
      </c>
      <c r="C3" s="222" t="s">
        <v>225</v>
      </c>
      <c r="D3" s="223"/>
      <c r="E3" s="224" t="s">
        <v>113</v>
      </c>
      <c r="F3" s="225"/>
      <c r="G3" s="222" t="s">
        <v>126</v>
      </c>
      <c r="H3" s="223"/>
      <c r="I3" s="218" t="s">
        <v>226</v>
      </c>
      <c r="J3" s="218" t="s">
        <v>227</v>
      </c>
    </row>
    <row r="4" spans="1:10" x14ac:dyDescent="0.25">
      <c r="A4" s="109"/>
      <c r="B4" s="221"/>
      <c r="C4" s="7" t="s">
        <v>127</v>
      </c>
      <c r="D4" s="7" t="s">
        <v>2</v>
      </c>
      <c r="E4" s="7" t="s">
        <v>127</v>
      </c>
      <c r="F4" s="7" t="s">
        <v>2</v>
      </c>
      <c r="G4" s="7" t="s">
        <v>127</v>
      </c>
      <c r="H4" s="7" t="s">
        <v>2</v>
      </c>
      <c r="I4" s="219"/>
      <c r="J4" s="219"/>
    </row>
    <row r="5" spans="1:10" x14ac:dyDescent="0.25">
      <c r="A5" s="110">
        <v>1</v>
      </c>
      <c r="B5" s="205" t="s">
        <v>128</v>
      </c>
      <c r="C5" s="199">
        <v>2</v>
      </c>
      <c r="D5" s="199">
        <v>33</v>
      </c>
      <c r="E5" s="199">
        <v>6</v>
      </c>
      <c r="F5" s="199">
        <v>103</v>
      </c>
      <c r="G5" s="7">
        <f>C5+E5</f>
        <v>8</v>
      </c>
      <c r="H5" s="7">
        <f>D5+F5</f>
        <v>136</v>
      </c>
      <c r="I5" s="17">
        <f>H5</f>
        <v>136</v>
      </c>
      <c r="J5" s="203"/>
    </row>
    <row r="6" spans="1:10" x14ac:dyDescent="0.25">
      <c r="A6" s="110">
        <v>2</v>
      </c>
      <c r="B6" s="110" t="s">
        <v>129</v>
      </c>
      <c r="C6" s="199">
        <v>3</v>
      </c>
      <c r="D6" s="199">
        <v>34</v>
      </c>
      <c r="E6" s="199">
        <v>10</v>
      </c>
      <c r="F6" s="199">
        <v>151</v>
      </c>
      <c r="G6" s="7">
        <f t="shared" ref="G6:G27" si="0">C6+E6</f>
        <v>13</v>
      </c>
      <c r="H6" s="7">
        <f t="shared" ref="H6:H27" si="1">D6+F6</f>
        <v>185</v>
      </c>
      <c r="J6" s="7">
        <f>H6</f>
        <v>185</v>
      </c>
    </row>
    <row r="7" spans="1:10" x14ac:dyDescent="0.25">
      <c r="A7" s="110">
        <v>3</v>
      </c>
      <c r="B7" s="110" t="s">
        <v>130</v>
      </c>
      <c r="C7" s="200">
        <v>1</v>
      </c>
      <c r="D7" s="200">
        <v>15</v>
      </c>
      <c r="E7" s="199">
        <v>5</v>
      </c>
      <c r="F7" s="199">
        <v>98</v>
      </c>
      <c r="G7" s="7">
        <f t="shared" si="0"/>
        <v>6</v>
      </c>
      <c r="H7" s="7">
        <f t="shared" si="1"/>
        <v>113</v>
      </c>
      <c r="I7" s="7">
        <f>H7</f>
        <v>113</v>
      </c>
      <c r="J7" s="17"/>
    </row>
    <row r="8" spans="1:10" x14ac:dyDescent="0.25">
      <c r="A8" s="110">
        <v>4</v>
      </c>
      <c r="B8" s="110" t="s">
        <v>131</v>
      </c>
      <c r="C8" s="200">
        <v>3</v>
      </c>
      <c r="D8" s="200">
        <v>45</v>
      </c>
      <c r="E8" s="199">
        <v>10</v>
      </c>
      <c r="F8" s="199">
        <v>175</v>
      </c>
      <c r="G8" s="7">
        <f t="shared" si="0"/>
        <v>13</v>
      </c>
      <c r="H8" s="7">
        <f t="shared" si="1"/>
        <v>220</v>
      </c>
      <c r="I8" s="7">
        <f t="shared" ref="I8:I17" si="2">H8</f>
        <v>220</v>
      </c>
      <c r="J8" s="17"/>
    </row>
    <row r="9" spans="1:10" x14ac:dyDescent="0.25">
      <c r="A9" s="110">
        <v>5</v>
      </c>
      <c r="B9" s="110" t="s">
        <v>132</v>
      </c>
      <c r="C9" s="200">
        <v>4</v>
      </c>
      <c r="D9" s="201">
        <v>61</v>
      </c>
      <c r="E9" s="199">
        <v>10</v>
      </c>
      <c r="F9" s="199">
        <v>196</v>
      </c>
      <c r="G9" s="7">
        <f t="shared" si="0"/>
        <v>14</v>
      </c>
      <c r="H9" s="7">
        <f t="shared" si="1"/>
        <v>257</v>
      </c>
      <c r="I9" s="7">
        <f t="shared" si="2"/>
        <v>257</v>
      </c>
      <c r="J9" s="17"/>
    </row>
    <row r="10" spans="1:10" x14ac:dyDescent="0.25">
      <c r="A10" s="110">
        <v>6</v>
      </c>
      <c r="B10" s="110" t="s">
        <v>133</v>
      </c>
      <c r="C10" s="200"/>
      <c r="D10" s="200"/>
      <c r="E10" s="199">
        <v>7</v>
      </c>
      <c r="F10" s="199">
        <v>131</v>
      </c>
      <c r="G10" s="7">
        <f t="shared" si="0"/>
        <v>7</v>
      </c>
      <c r="H10" s="7">
        <f t="shared" si="1"/>
        <v>131</v>
      </c>
      <c r="I10" s="7">
        <f t="shared" si="2"/>
        <v>131</v>
      </c>
      <c r="J10" s="17"/>
    </row>
    <row r="11" spans="1:10" x14ac:dyDescent="0.25">
      <c r="A11" s="110">
        <v>7</v>
      </c>
      <c r="B11" s="110" t="s">
        <v>134</v>
      </c>
      <c r="C11" s="200">
        <v>3</v>
      </c>
      <c r="D11" s="200">
        <v>44</v>
      </c>
      <c r="E11" s="199">
        <v>10</v>
      </c>
      <c r="F11" s="199">
        <v>206</v>
      </c>
      <c r="G11" s="7">
        <f t="shared" si="0"/>
        <v>13</v>
      </c>
      <c r="H11" s="7">
        <f t="shared" si="1"/>
        <v>250</v>
      </c>
      <c r="I11" s="7"/>
      <c r="J11" s="7">
        <f>H11</f>
        <v>250</v>
      </c>
    </row>
    <row r="12" spans="1:10" x14ac:dyDescent="0.25">
      <c r="A12" s="110">
        <v>8</v>
      </c>
      <c r="B12" s="110" t="s">
        <v>135</v>
      </c>
      <c r="C12" s="200">
        <v>3</v>
      </c>
      <c r="D12" s="200">
        <v>47</v>
      </c>
      <c r="E12" s="199">
        <v>9</v>
      </c>
      <c r="F12" s="199">
        <v>175</v>
      </c>
      <c r="G12" s="7">
        <f t="shared" si="0"/>
        <v>12</v>
      </c>
      <c r="H12" s="7">
        <f t="shared" si="1"/>
        <v>222</v>
      </c>
      <c r="I12" s="7">
        <f t="shared" si="2"/>
        <v>222</v>
      </c>
      <c r="J12" s="17"/>
    </row>
    <row r="13" spans="1:10" x14ac:dyDescent="0.25">
      <c r="A13" s="110">
        <v>9</v>
      </c>
      <c r="B13" s="110" t="s">
        <v>136</v>
      </c>
      <c r="C13" s="200"/>
      <c r="D13" s="200"/>
      <c r="E13" s="199">
        <v>6</v>
      </c>
      <c r="F13" s="199">
        <v>120</v>
      </c>
      <c r="G13" s="7">
        <f t="shared" si="0"/>
        <v>6</v>
      </c>
      <c r="H13" s="7">
        <f t="shared" si="1"/>
        <v>120</v>
      </c>
      <c r="I13" s="7">
        <f t="shared" si="2"/>
        <v>120</v>
      </c>
      <c r="J13" s="17"/>
    </row>
    <row r="14" spans="1:10" x14ac:dyDescent="0.25">
      <c r="A14" s="110">
        <v>10</v>
      </c>
      <c r="B14" s="110" t="s">
        <v>137</v>
      </c>
      <c r="C14" s="200">
        <v>2</v>
      </c>
      <c r="D14" s="200">
        <v>30</v>
      </c>
      <c r="E14" s="199">
        <v>10</v>
      </c>
      <c r="F14" s="199">
        <v>172</v>
      </c>
      <c r="G14" s="7">
        <f t="shared" si="0"/>
        <v>12</v>
      </c>
      <c r="H14" s="7">
        <f t="shared" si="1"/>
        <v>202</v>
      </c>
      <c r="I14" s="7">
        <f t="shared" si="2"/>
        <v>202</v>
      </c>
      <c r="J14" s="17"/>
    </row>
    <row r="15" spans="1:10" x14ac:dyDescent="0.25">
      <c r="A15" s="110">
        <v>11</v>
      </c>
      <c r="B15" s="110" t="s">
        <v>138</v>
      </c>
      <c r="C15" s="200"/>
      <c r="D15" s="200"/>
      <c r="E15" s="199">
        <v>6</v>
      </c>
      <c r="F15" s="199">
        <v>123</v>
      </c>
      <c r="G15" s="7">
        <f t="shared" si="0"/>
        <v>6</v>
      </c>
      <c r="H15" s="7">
        <f t="shared" si="1"/>
        <v>123</v>
      </c>
      <c r="I15" s="7">
        <f t="shared" si="2"/>
        <v>123</v>
      </c>
      <c r="J15" s="17"/>
    </row>
    <row r="16" spans="1:10" x14ac:dyDescent="0.25">
      <c r="A16" s="110">
        <v>12</v>
      </c>
      <c r="B16" s="110" t="s">
        <v>139</v>
      </c>
      <c r="C16" s="200">
        <v>1</v>
      </c>
      <c r="D16" s="200">
        <v>16</v>
      </c>
      <c r="E16" s="199">
        <v>7</v>
      </c>
      <c r="F16" s="199">
        <v>113</v>
      </c>
      <c r="G16" s="7">
        <f t="shared" si="0"/>
        <v>8</v>
      </c>
      <c r="H16" s="7">
        <f t="shared" si="1"/>
        <v>129</v>
      </c>
      <c r="I16" s="7">
        <f t="shared" si="2"/>
        <v>129</v>
      </c>
      <c r="J16" s="17"/>
    </row>
    <row r="17" spans="1:10" x14ac:dyDescent="0.25">
      <c r="A17" s="110">
        <v>13</v>
      </c>
      <c r="B17" s="110" t="s">
        <v>140</v>
      </c>
      <c r="C17" s="200">
        <v>1</v>
      </c>
      <c r="D17" s="200">
        <v>16</v>
      </c>
      <c r="E17" s="199">
        <v>5</v>
      </c>
      <c r="F17" s="199">
        <v>102</v>
      </c>
      <c r="G17" s="7">
        <f t="shared" si="0"/>
        <v>6</v>
      </c>
      <c r="H17" s="7">
        <f t="shared" si="1"/>
        <v>118</v>
      </c>
      <c r="I17" s="7">
        <f t="shared" si="2"/>
        <v>118</v>
      </c>
      <c r="J17" s="17"/>
    </row>
    <row r="18" spans="1:10" x14ac:dyDescent="0.25">
      <c r="A18" s="110">
        <v>14</v>
      </c>
      <c r="B18" s="110" t="s">
        <v>141</v>
      </c>
      <c r="C18" s="200">
        <v>2</v>
      </c>
      <c r="D18" s="200">
        <v>30</v>
      </c>
      <c r="E18" s="199">
        <v>10</v>
      </c>
      <c r="F18" s="199">
        <v>177</v>
      </c>
      <c r="G18" s="7">
        <f t="shared" si="0"/>
        <v>12</v>
      </c>
      <c r="H18" s="7">
        <f t="shared" si="1"/>
        <v>207</v>
      </c>
      <c r="I18" s="7">
        <f>H18-J18</f>
        <v>119</v>
      </c>
      <c r="J18" s="17">
        <v>88</v>
      </c>
    </row>
    <row r="19" spans="1:10" x14ac:dyDescent="0.25">
      <c r="A19" s="110">
        <v>15</v>
      </c>
      <c r="B19" s="110" t="s">
        <v>142</v>
      </c>
      <c r="C19" s="200">
        <v>4</v>
      </c>
      <c r="D19" s="200">
        <v>61</v>
      </c>
      <c r="E19" s="199">
        <v>9</v>
      </c>
      <c r="F19" s="199">
        <v>174</v>
      </c>
      <c r="G19" s="7">
        <f t="shared" si="0"/>
        <v>13</v>
      </c>
      <c r="H19" s="7">
        <f t="shared" si="1"/>
        <v>235</v>
      </c>
      <c r="I19" s="7">
        <f>H19</f>
        <v>235</v>
      </c>
      <c r="J19" s="17"/>
    </row>
    <row r="20" spans="1:10" x14ac:dyDescent="0.25">
      <c r="A20" s="110">
        <v>16</v>
      </c>
      <c r="B20" s="110" t="s">
        <v>143</v>
      </c>
      <c r="C20" s="200">
        <v>3</v>
      </c>
      <c r="D20" s="200">
        <v>43</v>
      </c>
      <c r="E20" s="199">
        <v>11</v>
      </c>
      <c r="F20" s="199">
        <v>211</v>
      </c>
      <c r="G20" s="7">
        <f t="shared" si="0"/>
        <v>14</v>
      </c>
      <c r="H20" s="7">
        <f t="shared" si="1"/>
        <v>254</v>
      </c>
      <c r="I20" s="7">
        <f t="shared" ref="I20:I33" si="3">H20</f>
        <v>254</v>
      </c>
      <c r="J20" s="17"/>
    </row>
    <row r="21" spans="1:10" x14ac:dyDescent="0.25">
      <c r="A21" s="110">
        <v>17</v>
      </c>
      <c r="B21" s="110" t="s">
        <v>144</v>
      </c>
      <c r="C21" s="200"/>
      <c r="D21" s="200"/>
      <c r="E21" s="199">
        <v>3</v>
      </c>
      <c r="F21" s="199">
        <v>53</v>
      </c>
      <c r="G21" s="7">
        <f t="shared" si="0"/>
        <v>3</v>
      </c>
      <c r="H21" s="7">
        <f t="shared" si="1"/>
        <v>53</v>
      </c>
      <c r="I21" s="7">
        <f t="shared" si="3"/>
        <v>53</v>
      </c>
      <c r="J21" s="17"/>
    </row>
    <row r="22" spans="1:10" x14ac:dyDescent="0.25">
      <c r="A22" s="110">
        <v>18</v>
      </c>
      <c r="B22" s="110" t="s">
        <v>145</v>
      </c>
      <c r="C22" s="200">
        <v>1</v>
      </c>
      <c r="D22" s="200">
        <v>16</v>
      </c>
      <c r="E22" s="199">
        <v>11</v>
      </c>
      <c r="F22" s="199">
        <v>193</v>
      </c>
      <c r="G22" s="7">
        <f t="shared" si="0"/>
        <v>12</v>
      </c>
      <c r="H22" s="7">
        <f t="shared" si="1"/>
        <v>209</v>
      </c>
      <c r="I22" s="7">
        <f t="shared" si="3"/>
        <v>209</v>
      </c>
      <c r="J22" s="17"/>
    </row>
    <row r="23" spans="1:10" x14ac:dyDescent="0.25">
      <c r="A23" s="110">
        <v>19</v>
      </c>
      <c r="B23" s="110" t="s">
        <v>146</v>
      </c>
      <c r="C23" s="200"/>
      <c r="D23" s="200"/>
      <c r="E23" s="199">
        <v>11</v>
      </c>
      <c r="F23" s="199">
        <v>153</v>
      </c>
      <c r="G23" s="7">
        <f t="shared" si="0"/>
        <v>11</v>
      </c>
      <c r="H23" s="7">
        <f t="shared" si="1"/>
        <v>153</v>
      </c>
      <c r="I23" s="7">
        <f t="shared" si="3"/>
        <v>153</v>
      </c>
      <c r="J23" s="17"/>
    </row>
    <row r="24" spans="1:10" x14ac:dyDescent="0.25">
      <c r="A24" s="110">
        <v>20</v>
      </c>
      <c r="B24" s="110" t="s">
        <v>147</v>
      </c>
      <c r="C24" s="200">
        <v>3</v>
      </c>
      <c r="D24" s="200">
        <v>40</v>
      </c>
      <c r="E24" s="199">
        <v>10</v>
      </c>
      <c r="F24" s="199">
        <v>187</v>
      </c>
      <c r="G24" s="7">
        <f t="shared" si="0"/>
        <v>13</v>
      </c>
      <c r="H24" s="7">
        <f t="shared" si="1"/>
        <v>227</v>
      </c>
      <c r="I24" s="7">
        <f t="shared" si="3"/>
        <v>227</v>
      </c>
      <c r="J24" s="17"/>
    </row>
    <row r="25" spans="1:10" x14ac:dyDescent="0.25">
      <c r="A25" s="110">
        <v>21</v>
      </c>
      <c r="B25" s="110" t="s">
        <v>148</v>
      </c>
      <c r="C25" s="200">
        <v>1</v>
      </c>
      <c r="D25" s="200">
        <v>16</v>
      </c>
      <c r="E25" s="199">
        <v>5</v>
      </c>
      <c r="F25" s="199">
        <v>97</v>
      </c>
      <c r="G25" s="7">
        <f t="shared" si="0"/>
        <v>6</v>
      </c>
      <c r="H25" s="7">
        <f t="shared" si="1"/>
        <v>113</v>
      </c>
      <c r="I25" s="7">
        <f t="shared" si="3"/>
        <v>113</v>
      </c>
      <c r="J25" s="17"/>
    </row>
    <row r="26" spans="1:10" x14ac:dyDescent="0.25">
      <c r="A26" s="110">
        <v>22</v>
      </c>
      <c r="B26" s="110" t="s">
        <v>149</v>
      </c>
      <c r="C26" s="200"/>
      <c r="D26" s="200"/>
      <c r="E26" s="199">
        <v>9</v>
      </c>
      <c r="F26" s="199">
        <v>108</v>
      </c>
      <c r="G26" s="7">
        <f t="shared" si="0"/>
        <v>9</v>
      </c>
      <c r="H26" s="7">
        <f t="shared" si="1"/>
        <v>108</v>
      </c>
      <c r="I26" s="7">
        <f t="shared" si="3"/>
        <v>108</v>
      </c>
      <c r="J26" s="17"/>
    </row>
    <row r="27" spans="1:10" x14ac:dyDescent="0.25">
      <c r="A27" s="110">
        <v>23</v>
      </c>
      <c r="B27" s="110" t="s">
        <v>150</v>
      </c>
      <c r="C27" s="200">
        <v>1</v>
      </c>
      <c r="D27" s="200">
        <v>16</v>
      </c>
      <c r="E27" s="199">
        <v>5</v>
      </c>
      <c r="F27" s="199">
        <v>92</v>
      </c>
      <c r="G27" s="7">
        <f t="shared" si="0"/>
        <v>6</v>
      </c>
      <c r="H27" s="7">
        <f t="shared" si="1"/>
        <v>108</v>
      </c>
      <c r="I27" s="7">
        <f t="shared" si="3"/>
        <v>108</v>
      </c>
      <c r="J27" s="17"/>
    </row>
    <row r="28" spans="1:10" x14ac:dyDescent="0.25">
      <c r="A28" s="110">
        <v>24</v>
      </c>
      <c r="B28" s="110" t="s">
        <v>151</v>
      </c>
      <c r="C28" s="199"/>
      <c r="D28" s="199"/>
      <c r="E28" s="199">
        <v>3</v>
      </c>
      <c r="F28" s="199">
        <v>57</v>
      </c>
      <c r="G28" s="7">
        <f t="shared" ref="G28:H33" si="4">C28+E28</f>
        <v>3</v>
      </c>
      <c r="H28" s="7">
        <f t="shared" si="4"/>
        <v>57</v>
      </c>
      <c r="I28" s="7">
        <f t="shared" si="3"/>
        <v>57</v>
      </c>
      <c r="J28" s="17"/>
    </row>
    <row r="29" spans="1:10" x14ac:dyDescent="0.25">
      <c r="A29" s="110">
        <v>25</v>
      </c>
      <c r="B29" s="110" t="s">
        <v>229</v>
      </c>
      <c r="C29" s="199">
        <v>3</v>
      </c>
      <c r="D29" s="199">
        <v>42</v>
      </c>
      <c r="E29" s="199">
        <v>16</v>
      </c>
      <c r="F29" s="199">
        <v>293</v>
      </c>
      <c r="G29" s="7">
        <f t="shared" si="4"/>
        <v>19</v>
      </c>
      <c r="H29" s="7">
        <f t="shared" si="4"/>
        <v>335</v>
      </c>
      <c r="I29" s="7">
        <f t="shared" si="3"/>
        <v>335</v>
      </c>
      <c r="J29" s="17"/>
    </row>
    <row r="30" spans="1:10" x14ac:dyDescent="0.25">
      <c r="A30" s="110">
        <v>26</v>
      </c>
      <c r="B30" s="110" t="s">
        <v>152</v>
      </c>
      <c r="C30" s="199"/>
      <c r="D30" s="199"/>
      <c r="E30" s="199">
        <v>4</v>
      </c>
      <c r="F30" s="199">
        <v>77</v>
      </c>
      <c r="G30" s="7">
        <f t="shared" si="4"/>
        <v>4</v>
      </c>
      <c r="H30" s="7">
        <f t="shared" si="4"/>
        <v>77</v>
      </c>
      <c r="I30" s="7">
        <f t="shared" si="3"/>
        <v>77</v>
      </c>
      <c r="J30" s="17"/>
    </row>
    <row r="31" spans="1:10" x14ac:dyDescent="0.25">
      <c r="A31" s="110">
        <v>27</v>
      </c>
      <c r="B31" s="110" t="s">
        <v>153</v>
      </c>
      <c r="C31" s="199">
        <v>3</v>
      </c>
      <c r="D31" s="199">
        <v>42</v>
      </c>
      <c r="E31" s="199">
        <v>11</v>
      </c>
      <c r="F31" s="199">
        <v>171</v>
      </c>
      <c r="G31" s="7">
        <f>C31+E31</f>
        <v>14</v>
      </c>
      <c r="H31" s="7">
        <f t="shared" si="4"/>
        <v>213</v>
      </c>
      <c r="I31" s="7">
        <f t="shared" si="3"/>
        <v>213</v>
      </c>
      <c r="J31" s="17"/>
    </row>
    <row r="32" spans="1:10" x14ac:dyDescent="0.25">
      <c r="A32" s="110">
        <v>28</v>
      </c>
      <c r="B32" s="110" t="s">
        <v>154</v>
      </c>
      <c r="C32" s="199">
        <v>2</v>
      </c>
      <c r="D32" s="199">
        <v>32</v>
      </c>
      <c r="E32" s="199">
        <v>13</v>
      </c>
      <c r="F32" s="199">
        <v>223</v>
      </c>
      <c r="G32" s="7">
        <f t="shared" si="4"/>
        <v>15</v>
      </c>
      <c r="H32" s="7">
        <f t="shared" si="4"/>
        <v>255</v>
      </c>
      <c r="I32" s="7">
        <f t="shared" si="3"/>
        <v>255</v>
      </c>
      <c r="J32" s="17"/>
    </row>
    <row r="33" spans="1:10" x14ac:dyDescent="0.25">
      <c r="A33" s="110">
        <v>29</v>
      </c>
      <c r="B33" s="110" t="s">
        <v>155</v>
      </c>
      <c r="C33" s="202"/>
      <c r="D33" s="202"/>
      <c r="E33" s="199">
        <v>2</v>
      </c>
      <c r="F33" s="199">
        <v>5</v>
      </c>
      <c r="G33" s="7">
        <f t="shared" si="4"/>
        <v>2</v>
      </c>
      <c r="H33" s="7">
        <f t="shared" si="4"/>
        <v>5</v>
      </c>
      <c r="I33" s="7">
        <f t="shared" si="3"/>
        <v>5</v>
      </c>
      <c r="J33" s="17"/>
    </row>
    <row r="34" spans="1:10" x14ac:dyDescent="0.25">
      <c r="A34" s="111"/>
      <c r="B34" s="112" t="s">
        <v>156</v>
      </c>
      <c r="C34" s="199">
        <f>SUM(C5:C33)</f>
        <v>46</v>
      </c>
      <c r="D34" s="199">
        <f>SUM(D5:D33)</f>
        <v>679</v>
      </c>
      <c r="E34" s="199">
        <f>SUM(E5:E33)</f>
        <v>234</v>
      </c>
      <c r="F34" s="199">
        <f>SUM(F5:F33)</f>
        <v>4136</v>
      </c>
      <c r="G34" s="199">
        <f>SUM(G5:G33)</f>
        <v>280</v>
      </c>
      <c r="H34" s="7">
        <f>D34+F34</f>
        <v>4815</v>
      </c>
      <c r="I34" s="199">
        <f>SUM(I5:I33)</f>
        <v>4292</v>
      </c>
      <c r="J34" s="199">
        <f>SUM(J5:J33)</f>
        <v>523</v>
      </c>
    </row>
    <row r="37" spans="1:10" x14ac:dyDescent="0.25">
      <c r="B37" s="213" t="s">
        <v>240</v>
      </c>
    </row>
  </sheetData>
  <mergeCells count="6">
    <mergeCell ref="J3:J4"/>
    <mergeCell ref="B3:B4"/>
    <mergeCell ref="C3:D3"/>
    <mergeCell ref="E3:F3"/>
    <mergeCell ref="G3:H3"/>
    <mergeCell ref="I3:I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" sqref="G1"/>
    </sheetView>
  </sheetViews>
  <sheetFormatPr defaultRowHeight="15" x14ac:dyDescent="0.25"/>
  <cols>
    <col min="1" max="1" width="11.140625" customWidth="1"/>
    <col min="2" max="2" width="8.7109375" style="13"/>
    <col min="4" max="4" width="8.7109375" style="13"/>
    <col min="5" max="5" width="6.85546875" customWidth="1"/>
    <col min="7" max="7" width="10.5703125" bestFit="1" customWidth="1"/>
  </cols>
  <sheetData>
    <row r="1" spans="1:7" x14ac:dyDescent="0.25">
      <c r="A1" s="11" t="s">
        <v>169</v>
      </c>
      <c r="B1" s="11" t="s">
        <v>73</v>
      </c>
      <c r="C1" s="11" t="s">
        <v>205</v>
      </c>
      <c r="D1" s="11" t="s">
        <v>178</v>
      </c>
      <c r="E1" s="11" t="s">
        <v>179</v>
      </c>
      <c r="F1" s="12"/>
    </row>
    <row r="2" spans="1:7" x14ac:dyDescent="0.25">
      <c r="A2" s="24" t="s">
        <v>167</v>
      </c>
      <c r="B2" s="144">
        <v>1550</v>
      </c>
      <c r="C2" s="145">
        <f>B2/5072*100</f>
        <v>30.559936908517351</v>
      </c>
      <c r="D2" s="144">
        <v>1367</v>
      </c>
      <c r="E2" s="156">
        <v>27.818477818477817</v>
      </c>
      <c r="F2">
        <v>1355</v>
      </c>
      <c r="G2" s="115">
        <f>F2/4429*100</f>
        <v>30.593813501919172</v>
      </c>
    </row>
    <row r="3" spans="1:7" ht="15.75" thickBot="1" x14ac:dyDescent="0.3">
      <c r="A3" s="184" t="s">
        <v>171</v>
      </c>
      <c r="B3" s="185">
        <v>0</v>
      </c>
      <c r="C3" s="186">
        <f t="shared" ref="C3:C22" si="0">B3/5072*100</f>
        <v>0</v>
      </c>
      <c r="D3" s="185">
        <v>103</v>
      </c>
      <c r="E3" s="187">
        <v>2.0960520960520963</v>
      </c>
      <c r="F3">
        <v>118</v>
      </c>
      <c r="G3" s="115">
        <f t="shared" ref="G3:G22" si="1">F3/4429*100</f>
        <v>2.6642582975841047</v>
      </c>
    </row>
    <row r="4" spans="1:7" x14ac:dyDescent="0.25">
      <c r="A4" s="146" t="s">
        <v>159</v>
      </c>
      <c r="B4" s="147">
        <v>449</v>
      </c>
      <c r="C4" s="148">
        <f t="shared" si="0"/>
        <v>8.8525236593059944</v>
      </c>
      <c r="D4" s="147">
        <v>232</v>
      </c>
      <c r="E4" s="149">
        <v>4.721204721204721</v>
      </c>
      <c r="F4">
        <v>201</v>
      </c>
      <c r="G4" s="115">
        <f t="shared" si="1"/>
        <v>4.538270489952585</v>
      </c>
    </row>
    <row r="5" spans="1:7" x14ac:dyDescent="0.25">
      <c r="A5" s="22" t="s">
        <v>160</v>
      </c>
      <c r="B5" s="11">
        <v>178</v>
      </c>
      <c r="C5" s="50">
        <f>B5/5072*100</f>
        <v>3.5094637223974758</v>
      </c>
      <c r="D5" s="11">
        <v>296</v>
      </c>
      <c r="E5" s="153">
        <v>6.0236060236060238</v>
      </c>
      <c r="F5">
        <v>264</v>
      </c>
      <c r="G5" s="115">
        <f t="shared" si="1"/>
        <v>5.9607134793407086</v>
      </c>
    </row>
    <row r="6" spans="1:7" ht="15.75" thickBot="1" x14ac:dyDescent="0.3">
      <c r="A6" s="23" t="s">
        <v>172</v>
      </c>
      <c r="B6" s="150">
        <v>0</v>
      </c>
      <c r="C6" s="151">
        <f t="shared" si="0"/>
        <v>0</v>
      </c>
      <c r="D6" s="95">
        <v>19</v>
      </c>
      <c r="E6" s="152">
        <v>0.38665038665038665</v>
      </c>
      <c r="F6">
        <v>19</v>
      </c>
      <c r="G6" s="115">
        <f t="shared" si="1"/>
        <v>0.42899074283133892</v>
      </c>
    </row>
    <row r="7" spans="1:7" x14ac:dyDescent="0.25">
      <c r="A7" s="146" t="s">
        <v>158</v>
      </c>
      <c r="B7" s="147">
        <v>244</v>
      </c>
      <c r="C7" s="148">
        <f t="shared" si="0"/>
        <v>4.8107255520504735</v>
      </c>
      <c r="D7" s="147">
        <v>412</v>
      </c>
      <c r="E7" s="149">
        <v>8.3842083842083852</v>
      </c>
      <c r="F7">
        <v>412</v>
      </c>
      <c r="G7" s="115">
        <f t="shared" si="1"/>
        <v>9.3023255813953494</v>
      </c>
    </row>
    <row r="8" spans="1:7" x14ac:dyDescent="0.25">
      <c r="A8" s="22" t="s">
        <v>161</v>
      </c>
      <c r="B8" s="21">
        <v>574</v>
      </c>
      <c r="C8" s="50">
        <f t="shared" si="0"/>
        <v>11.317034700315459</v>
      </c>
      <c r="D8" s="11">
        <v>240</v>
      </c>
      <c r="E8" s="153">
        <v>4.8840048840048844</v>
      </c>
      <c r="F8">
        <v>231</v>
      </c>
      <c r="G8" s="115">
        <f t="shared" si="1"/>
        <v>5.2156242944231206</v>
      </c>
    </row>
    <row r="9" spans="1:7" x14ac:dyDescent="0.25">
      <c r="A9" s="181" t="s">
        <v>175</v>
      </c>
      <c r="B9" s="182">
        <v>0</v>
      </c>
      <c r="C9" s="183">
        <f>B9/5072*100</f>
        <v>0</v>
      </c>
      <c r="D9" s="182">
        <v>105</v>
      </c>
      <c r="E9" s="183">
        <v>2.1367521367521367</v>
      </c>
      <c r="F9">
        <v>122</v>
      </c>
      <c r="G9" s="115">
        <f t="shared" si="1"/>
        <v>2.7545721381801762</v>
      </c>
    </row>
    <row r="10" spans="1:7" ht="15.75" thickBot="1" x14ac:dyDescent="0.3">
      <c r="A10" s="23" t="s">
        <v>176</v>
      </c>
      <c r="B10" s="154">
        <v>60</v>
      </c>
      <c r="C10" s="151">
        <f t="shared" si="0"/>
        <v>1.1829652996845426</v>
      </c>
      <c r="D10" s="95">
        <v>142</v>
      </c>
      <c r="E10" s="152">
        <v>2.8897028897028898</v>
      </c>
      <c r="F10">
        <v>89</v>
      </c>
      <c r="G10" s="115">
        <f t="shared" si="1"/>
        <v>2.0094829532625877</v>
      </c>
    </row>
    <row r="11" spans="1:7" x14ac:dyDescent="0.25">
      <c r="A11" s="146" t="s">
        <v>166</v>
      </c>
      <c r="B11" s="147">
        <v>260</v>
      </c>
      <c r="C11" s="148">
        <f t="shared" si="0"/>
        <v>5.1261829652996846</v>
      </c>
      <c r="D11" s="147">
        <v>48</v>
      </c>
      <c r="E11" s="149">
        <v>0.97680097680097677</v>
      </c>
      <c r="F11">
        <v>31</v>
      </c>
      <c r="G11" s="115">
        <f t="shared" si="1"/>
        <v>0.69993226461955294</v>
      </c>
    </row>
    <row r="12" spans="1:7" x14ac:dyDescent="0.25">
      <c r="A12" s="22" t="s">
        <v>168</v>
      </c>
      <c r="B12" s="11">
        <v>400</v>
      </c>
      <c r="C12" s="50">
        <f t="shared" si="0"/>
        <v>7.8864353312302837</v>
      </c>
      <c r="D12" s="11">
        <v>308</v>
      </c>
      <c r="E12" s="153">
        <v>6.267806267806268</v>
      </c>
      <c r="F12">
        <v>309</v>
      </c>
      <c r="G12" s="115">
        <f t="shared" si="1"/>
        <v>6.9767441860465116</v>
      </c>
    </row>
    <row r="13" spans="1:7" x14ac:dyDescent="0.25">
      <c r="A13" s="22" t="s">
        <v>165</v>
      </c>
      <c r="B13" s="11">
        <v>231</v>
      </c>
      <c r="C13" s="50">
        <f t="shared" si="0"/>
        <v>4.5544164037854893</v>
      </c>
      <c r="D13" s="11">
        <v>167</v>
      </c>
      <c r="E13" s="153">
        <v>3.3984533984533987</v>
      </c>
      <c r="F13">
        <v>159</v>
      </c>
      <c r="G13" s="115">
        <f t="shared" si="1"/>
        <v>3.5899751636938362</v>
      </c>
    </row>
    <row r="14" spans="1:7" ht="15.75" thickBot="1" x14ac:dyDescent="0.3">
      <c r="A14" s="23" t="s">
        <v>177</v>
      </c>
      <c r="B14" s="150">
        <v>0</v>
      </c>
      <c r="C14" s="151">
        <f t="shared" si="0"/>
        <v>0</v>
      </c>
      <c r="D14" s="95">
        <v>13</v>
      </c>
      <c r="E14" s="152">
        <v>0.26455026455026454</v>
      </c>
      <c r="F14">
        <v>11</v>
      </c>
      <c r="G14" s="115">
        <f t="shared" si="1"/>
        <v>0.24836306163919619</v>
      </c>
    </row>
    <row r="15" spans="1:7" x14ac:dyDescent="0.25">
      <c r="A15" s="155" t="s">
        <v>180</v>
      </c>
      <c r="B15" s="147">
        <v>236</v>
      </c>
      <c r="C15" s="148">
        <f t="shared" si="0"/>
        <v>4.6529968454258679</v>
      </c>
      <c r="D15" s="147">
        <v>81</v>
      </c>
      <c r="E15" s="149">
        <v>1.6483516483516485</v>
      </c>
      <c r="F15">
        <v>82</v>
      </c>
      <c r="G15" s="115">
        <f t="shared" si="1"/>
        <v>1.8514337322194627</v>
      </c>
    </row>
    <row r="16" spans="1:7" ht="15.75" thickBot="1" x14ac:dyDescent="0.3">
      <c r="A16" s="184" t="s">
        <v>164</v>
      </c>
      <c r="B16" s="185">
        <v>84</v>
      </c>
      <c r="C16" s="186">
        <f t="shared" si="0"/>
        <v>1.6561514195583598</v>
      </c>
      <c r="D16" s="185">
        <v>386</v>
      </c>
      <c r="E16" s="187">
        <v>7.855107855107855</v>
      </c>
      <c r="F16">
        <v>388</v>
      </c>
      <c r="G16" s="115">
        <f t="shared" si="1"/>
        <v>8.7604425378189195</v>
      </c>
    </row>
    <row r="17" spans="1:7" x14ac:dyDescent="0.25">
      <c r="A17" s="146" t="s">
        <v>162</v>
      </c>
      <c r="B17" s="147">
        <v>598</v>
      </c>
      <c r="C17" s="148">
        <f t="shared" si="0"/>
        <v>11.790220820189274</v>
      </c>
      <c r="D17" s="147">
        <v>308</v>
      </c>
      <c r="E17" s="149">
        <v>6.267806267806268</v>
      </c>
      <c r="F17">
        <v>288</v>
      </c>
      <c r="G17" s="115">
        <f t="shared" si="1"/>
        <v>6.5025965229171367</v>
      </c>
    </row>
    <row r="18" spans="1:7" ht="15.75" thickBot="1" x14ac:dyDescent="0.3">
      <c r="A18" s="23" t="s">
        <v>163</v>
      </c>
      <c r="B18" s="95">
        <v>68</v>
      </c>
      <c r="C18" s="151">
        <f t="shared" si="0"/>
        <v>1.3406940063091484</v>
      </c>
      <c r="D18" s="95">
        <v>129</v>
      </c>
      <c r="E18" s="152">
        <v>2.6251526251526252</v>
      </c>
      <c r="F18">
        <v>151</v>
      </c>
      <c r="G18" s="115">
        <f t="shared" si="1"/>
        <v>3.4093474825016936</v>
      </c>
    </row>
    <row r="19" spans="1:7" x14ac:dyDescent="0.25">
      <c r="A19" s="146" t="s">
        <v>157</v>
      </c>
      <c r="B19" s="147">
        <v>141</v>
      </c>
      <c r="C19" s="148">
        <f t="shared" si="0"/>
        <v>2.7799684542586753</v>
      </c>
      <c r="D19" s="147">
        <v>86</v>
      </c>
      <c r="E19" s="149">
        <v>1.7501017501017502</v>
      </c>
      <c r="F19">
        <v>113</v>
      </c>
      <c r="G19" s="115">
        <f t="shared" si="1"/>
        <v>2.5513659968390159</v>
      </c>
    </row>
    <row r="20" spans="1:7" x14ac:dyDescent="0.25">
      <c r="A20" s="22" t="s">
        <v>173</v>
      </c>
      <c r="B20" s="11">
        <v>0</v>
      </c>
      <c r="C20" s="50">
        <f t="shared" si="0"/>
        <v>0</v>
      </c>
      <c r="D20" s="11">
        <v>37</v>
      </c>
      <c r="E20" s="153">
        <v>0.75295075295075298</v>
      </c>
      <c r="F20">
        <v>44</v>
      </c>
      <c r="G20" s="115">
        <f t="shared" si="1"/>
        <v>0.99345224655678477</v>
      </c>
    </row>
    <row r="21" spans="1:7" x14ac:dyDescent="0.25">
      <c r="A21" s="22" t="s">
        <v>170</v>
      </c>
      <c r="B21" s="11">
        <v>0</v>
      </c>
      <c r="C21" s="50">
        <f t="shared" si="0"/>
        <v>0</v>
      </c>
      <c r="D21" s="11">
        <v>16</v>
      </c>
      <c r="E21" s="153">
        <v>0.32560032560032559</v>
      </c>
      <c r="F21">
        <v>24</v>
      </c>
      <c r="G21" s="115">
        <f t="shared" si="1"/>
        <v>0.54188304357642814</v>
      </c>
    </row>
    <row r="22" spans="1:7" ht="15.75" thickBot="1" x14ac:dyDescent="0.3">
      <c r="A22" s="23" t="s">
        <v>174</v>
      </c>
      <c r="B22" s="95">
        <v>0</v>
      </c>
      <c r="C22" s="151">
        <f t="shared" si="0"/>
        <v>0</v>
      </c>
      <c r="D22" s="95">
        <v>14</v>
      </c>
      <c r="E22" s="152">
        <v>0.28490028490028491</v>
      </c>
      <c r="F22">
        <v>18</v>
      </c>
      <c r="G22" s="115">
        <f t="shared" si="1"/>
        <v>0.40641228268232105</v>
      </c>
    </row>
    <row r="23" spans="1:7" x14ac:dyDescent="0.25">
      <c r="A23" s="216" t="s">
        <v>239</v>
      </c>
      <c r="F23">
        <f>SUM(F2:F22)</f>
        <v>4429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H38" sqref="H38"/>
    </sheetView>
  </sheetViews>
  <sheetFormatPr defaultRowHeight="15" x14ac:dyDescent="0.25"/>
  <cols>
    <col min="1" max="1" width="9.42578125" customWidth="1"/>
    <col min="2" max="2" width="19" customWidth="1"/>
    <col min="3" max="3" width="15.42578125" customWidth="1"/>
  </cols>
  <sheetData>
    <row r="1" spans="1:3" x14ac:dyDescent="0.25">
      <c r="A1" t="s">
        <v>181</v>
      </c>
    </row>
    <row r="2" spans="1:3" x14ac:dyDescent="0.25">
      <c r="B2" s="13"/>
    </row>
    <row r="3" spans="1:3" x14ac:dyDescent="0.25">
      <c r="A3" s="12"/>
      <c r="B3" s="11" t="s">
        <v>182</v>
      </c>
      <c r="C3" s="11" t="s">
        <v>183</v>
      </c>
    </row>
    <row r="4" spans="1:3" x14ac:dyDescent="0.25">
      <c r="A4" s="12" t="s">
        <v>19</v>
      </c>
      <c r="B4" s="11">
        <v>313</v>
      </c>
      <c r="C4" s="11">
        <v>161</v>
      </c>
    </row>
    <row r="5" spans="1:3" x14ac:dyDescent="0.25">
      <c r="A5" s="12" t="s">
        <v>0</v>
      </c>
      <c r="B5" s="12">
        <v>305</v>
      </c>
      <c r="C5" s="12">
        <v>168</v>
      </c>
    </row>
    <row r="6" spans="1:3" x14ac:dyDescent="0.25">
      <c r="A6" s="12" t="s">
        <v>20</v>
      </c>
      <c r="B6" s="12">
        <v>281</v>
      </c>
      <c r="C6" s="12">
        <v>185</v>
      </c>
    </row>
    <row r="7" spans="1:3" x14ac:dyDescent="0.25">
      <c r="A7" s="12" t="s">
        <v>21</v>
      </c>
      <c r="B7" s="12">
        <v>270</v>
      </c>
      <c r="C7" s="12">
        <v>196</v>
      </c>
    </row>
    <row r="8" spans="1:3" x14ac:dyDescent="0.25">
      <c r="A8" s="12" t="s">
        <v>22</v>
      </c>
      <c r="B8" s="12">
        <v>240</v>
      </c>
      <c r="C8" s="12">
        <v>284</v>
      </c>
    </row>
    <row r="9" spans="1:3" x14ac:dyDescent="0.25">
      <c r="A9" s="12" t="s">
        <v>23</v>
      </c>
      <c r="B9" s="12">
        <v>212</v>
      </c>
      <c r="C9" s="12">
        <v>265</v>
      </c>
    </row>
    <row r="10" spans="1:3" x14ac:dyDescent="0.25">
      <c r="A10" s="12" t="s">
        <v>24</v>
      </c>
      <c r="B10" s="12">
        <v>171</v>
      </c>
      <c r="C10" s="12">
        <v>326</v>
      </c>
    </row>
    <row r="11" spans="1:3" x14ac:dyDescent="0.25">
      <c r="A11" s="20" t="s">
        <v>37</v>
      </c>
      <c r="B11" s="20">
        <v>160</v>
      </c>
      <c r="C11" s="20">
        <v>345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H15" sqref="H15"/>
    </sheetView>
  </sheetViews>
  <sheetFormatPr defaultRowHeight="15.75" x14ac:dyDescent="0.25"/>
  <cols>
    <col min="1" max="1" width="11.5703125" style="140" customWidth="1"/>
    <col min="2" max="3" width="8.7109375" style="140"/>
  </cols>
  <sheetData>
    <row r="1" spans="1:2" x14ac:dyDescent="0.25">
      <c r="A1" s="140" t="s">
        <v>204</v>
      </c>
    </row>
    <row r="3" spans="1:2" x14ac:dyDescent="0.25">
      <c r="A3" s="140" t="s">
        <v>185</v>
      </c>
      <c r="B3" s="140" t="s">
        <v>186</v>
      </c>
    </row>
    <row r="4" spans="1:2" x14ac:dyDescent="0.25">
      <c r="A4" s="140" t="s">
        <v>187</v>
      </c>
      <c r="B4" s="140" t="s">
        <v>188</v>
      </c>
    </row>
    <row r="5" spans="1:2" x14ac:dyDescent="0.25">
      <c r="A5" s="140" t="s">
        <v>189</v>
      </c>
      <c r="B5" s="140" t="s">
        <v>190</v>
      </c>
    </row>
    <row r="6" spans="1:2" x14ac:dyDescent="0.25">
      <c r="A6" s="140" t="s">
        <v>191</v>
      </c>
      <c r="B6" s="140" t="s">
        <v>192</v>
      </c>
    </row>
    <row r="7" spans="1:2" x14ac:dyDescent="0.25">
      <c r="A7" s="140" t="s">
        <v>193</v>
      </c>
      <c r="B7" s="140" t="s">
        <v>194</v>
      </c>
    </row>
    <row r="8" spans="1:2" x14ac:dyDescent="0.25">
      <c r="A8" s="140" t="s">
        <v>195</v>
      </c>
      <c r="B8" s="140" t="s">
        <v>196</v>
      </c>
    </row>
    <row r="9" spans="1:2" x14ac:dyDescent="0.25">
      <c r="A9" s="140" t="s">
        <v>197</v>
      </c>
      <c r="B9" s="140" t="s">
        <v>198</v>
      </c>
    </row>
    <row r="10" spans="1:2" x14ac:dyDescent="0.25">
      <c r="A10" s="140" t="s">
        <v>199</v>
      </c>
      <c r="B10" s="140" t="s">
        <v>200</v>
      </c>
    </row>
    <row r="11" spans="1:2" x14ac:dyDescent="0.25">
      <c r="A11" s="140" t="s">
        <v>201</v>
      </c>
      <c r="B11" s="140" t="s">
        <v>202</v>
      </c>
    </row>
    <row r="12" spans="1:2" x14ac:dyDescent="0.25">
      <c r="B12" s="140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35" sqref="B35"/>
    </sheetView>
  </sheetViews>
  <sheetFormatPr defaultRowHeight="15" x14ac:dyDescent="0.25"/>
  <cols>
    <col min="1" max="1" width="6" customWidth="1"/>
    <col min="2" max="2" width="53.42578125" customWidth="1"/>
    <col min="3" max="4" width="9.140625" style="191" customWidth="1"/>
    <col min="257" max="257" width="6" customWidth="1"/>
    <col min="258" max="258" width="53.42578125" customWidth="1"/>
    <col min="259" max="260" width="9.140625" customWidth="1"/>
    <col min="513" max="513" width="6" customWidth="1"/>
    <col min="514" max="514" width="53.42578125" customWidth="1"/>
    <col min="515" max="516" width="9.140625" customWidth="1"/>
    <col min="769" max="769" width="6" customWidth="1"/>
    <col min="770" max="770" width="53.42578125" customWidth="1"/>
    <col min="771" max="772" width="9.140625" customWidth="1"/>
    <col min="1025" max="1025" width="6" customWidth="1"/>
    <col min="1026" max="1026" width="53.42578125" customWidth="1"/>
    <col min="1027" max="1028" width="9.140625" customWidth="1"/>
    <col min="1281" max="1281" width="6" customWidth="1"/>
    <col min="1282" max="1282" width="53.42578125" customWidth="1"/>
    <col min="1283" max="1284" width="9.140625" customWidth="1"/>
    <col min="1537" max="1537" width="6" customWidth="1"/>
    <col min="1538" max="1538" width="53.42578125" customWidth="1"/>
    <col min="1539" max="1540" width="9.140625" customWidth="1"/>
    <col min="1793" max="1793" width="6" customWidth="1"/>
    <col min="1794" max="1794" width="53.42578125" customWidth="1"/>
    <col min="1795" max="1796" width="9.140625" customWidth="1"/>
    <col min="2049" max="2049" width="6" customWidth="1"/>
    <col min="2050" max="2050" width="53.42578125" customWidth="1"/>
    <col min="2051" max="2052" width="9.140625" customWidth="1"/>
    <col min="2305" max="2305" width="6" customWidth="1"/>
    <col min="2306" max="2306" width="53.42578125" customWidth="1"/>
    <col min="2307" max="2308" width="9.140625" customWidth="1"/>
    <col min="2561" max="2561" width="6" customWidth="1"/>
    <col min="2562" max="2562" width="53.42578125" customWidth="1"/>
    <col min="2563" max="2564" width="9.140625" customWidth="1"/>
    <col min="2817" max="2817" width="6" customWidth="1"/>
    <col min="2818" max="2818" width="53.42578125" customWidth="1"/>
    <col min="2819" max="2820" width="9.140625" customWidth="1"/>
    <col min="3073" max="3073" width="6" customWidth="1"/>
    <col min="3074" max="3074" width="53.42578125" customWidth="1"/>
    <col min="3075" max="3076" width="9.140625" customWidth="1"/>
    <col min="3329" max="3329" width="6" customWidth="1"/>
    <col min="3330" max="3330" width="53.42578125" customWidth="1"/>
    <col min="3331" max="3332" width="9.140625" customWidth="1"/>
    <col min="3585" max="3585" width="6" customWidth="1"/>
    <col min="3586" max="3586" width="53.42578125" customWidth="1"/>
    <col min="3587" max="3588" width="9.140625" customWidth="1"/>
    <col min="3841" max="3841" width="6" customWidth="1"/>
    <col min="3842" max="3842" width="53.42578125" customWidth="1"/>
    <col min="3843" max="3844" width="9.140625" customWidth="1"/>
    <col min="4097" max="4097" width="6" customWidth="1"/>
    <col min="4098" max="4098" width="53.42578125" customWidth="1"/>
    <col min="4099" max="4100" width="9.140625" customWidth="1"/>
    <col min="4353" max="4353" width="6" customWidth="1"/>
    <col min="4354" max="4354" width="53.42578125" customWidth="1"/>
    <col min="4355" max="4356" width="9.140625" customWidth="1"/>
    <col min="4609" max="4609" width="6" customWidth="1"/>
    <col min="4610" max="4610" width="53.42578125" customWidth="1"/>
    <col min="4611" max="4612" width="9.140625" customWidth="1"/>
    <col min="4865" max="4865" width="6" customWidth="1"/>
    <col min="4866" max="4866" width="53.42578125" customWidth="1"/>
    <col min="4867" max="4868" width="9.140625" customWidth="1"/>
    <col min="5121" max="5121" width="6" customWidth="1"/>
    <col min="5122" max="5122" width="53.42578125" customWidth="1"/>
    <col min="5123" max="5124" width="9.140625" customWidth="1"/>
    <col min="5377" max="5377" width="6" customWidth="1"/>
    <col min="5378" max="5378" width="53.42578125" customWidth="1"/>
    <col min="5379" max="5380" width="9.140625" customWidth="1"/>
    <col min="5633" max="5633" width="6" customWidth="1"/>
    <col min="5634" max="5634" width="53.42578125" customWidth="1"/>
    <col min="5635" max="5636" width="9.140625" customWidth="1"/>
    <col min="5889" max="5889" width="6" customWidth="1"/>
    <col min="5890" max="5890" width="53.42578125" customWidth="1"/>
    <col min="5891" max="5892" width="9.140625" customWidth="1"/>
    <col min="6145" max="6145" width="6" customWidth="1"/>
    <col min="6146" max="6146" width="53.42578125" customWidth="1"/>
    <col min="6147" max="6148" width="9.140625" customWidth="1"/>
    <col min="6401" max="6401" width="6" customWidth="1"/>
    <col min="6402" max="6402" width="53.42578125" customWidth="1"/>
    <col min="6403" max="6404" width="9.140625" customWidth="1"/>
    <col min="6657" max="6657" width="6" customWidth="1"/>
    <col min="6658" max="6658" width="53.42578125" customWidth="1"/>
    <col min="6659" max="6660" width="9.140625" customWidth="1"/>
    <col min="6913" max="6913" width="6" customWidth="1"/>
    <col min="6914" max="6914" width="53.42578125" customWidth="1"/>
    <col min="6915" max="6916" width="9.140625" customWidth="1"/>
    <col min="7169" max="7169" width="6" customWidth="1"/>
    <col min="7170" max="7170" width="53.42578125" customWidth="1"/>
    <col min="7171" max="7172" width="9.140625" customWidth="1"/>
    <col min="7425" max="7425" width="6" customWidth="1"/>
    <col min="7426" max="7426" width="53.42578125" customWidth="1"/>
    <col min="7427" max="7428" width="9.140625" customWidth="1"/>
    <col min="7681" max="7681" width="6" customWidth="1"/>
    <col min="7682" max="7682" width="53.42578125" customWidth="1"/>
    <col min="7683" max="7684" width="9.140625" customWidth="1"/>
    <col min="7937" max="7937" width="6" customWidth="1"/>
    <col min="7938" max="7938" width="53.42578125" customWidth="1"/>
    <col min="7939" max="7940" width="9.140625" customWidth="1"/>
    <col min="8193" max="8193" width="6" customWidth="1"/>
    <col min="8194" max="8194" width="53.42578125" customWidth="1"/>
    <col min="8195" max="8196" width="9.140625" customWidth="1"/>
    <col min="8449" max="8449" width="6" customWidth="1"/>
    <col min="8450" max="8450" width="53.42578125" customWidth="1"/>
    <col min="8451" max="8452" width="9.140625" customWidth="1"/>
    <col min="8705" max="8705" width="6" customWidth="1"/>
    <col min="8706" max="8706" width="53.42578125" customWidth="1"/>
    <col min="8707" max="8708" width="9.140625" customWidth="1"/>
    <col min="8961" max="8961" width="6" customWidth="1"/>
    <col min="8962" max="8962" width="53.42578125" customWidth="1"/>
    <col min="8963" max="8964" width="9.140625" customWidth="1"/>
    <col min="9217" max="9217" width="6" customWidth="1"/>
    <col min="9218" max="9218" width="53.42578125" customWidth="1"/>
    <col min="9219" max="9220" width="9.140625" customWidth="1"/>
    <col min="9473" max="9473" width="6" customWidth="1"/>
    <col min="9474" max="9474" width="53.42578125" customWidth="1"/>
    <col min="9475" max="9476" width="9.140625" customWidth="1"/>
    <col min="9729" max="9729" width="6" customWidth="1"/>
    <col min="9730" max="9730" width="53.42578125" customWidth="1"/>
    <col min="9731" max="9732" width="9.140625" customWidth="1"/>
    <col min="9985" max="9985" width="6" customWidth="1"/>
    <col min="9986" max="9986" width="53.42578125" customWidth="1"/>
    <col min="9987" max="9988" width="9.140625" customWidth="1"/>
    <col min="10241" max="10241" width="6" customWidth="1"/>
    <col min="10242" max="10242" width="53.42578125" customWidth="1"/>
    <col min="10243" max="10244" width="9.140625" customWidth="1"/>
    <col min="10497" max="10497" width="6" customWidth="1"/>
    <col min="10498" max="10498" width="53.42578125" customWidth="1"/>
    <col min="10499" max="10500" width="9.140625" customWidth="1"/>
    <col min="10753" max="10753" width="6" customWidth="1"/>
    <col min="10754" max="10754" width="53.42578125" customWidth="1"/>
    <col min="10755" max="10756" width="9.140625" customWidth="1"/>
    <col min="11009" max="11009" width="6" customWidth="1"/>
    <col min="11010" max="11010" width="53.42578125" customWidth="1"/>
    <col min="11011" max="11012" width="9.140625" customWidth="1"/>
    <col min="11265" max="11265" width="6" customWidth="1"/>
    <col min="11266" max="11266" width="53.42578125" customWidth="1"/>
    <col min="11267" max="11268" width="9.140625" customWidth="1"/>
    <col min="11521" max="11521" width="6" customWidth="1"/>
    <col min="11522" max="11522" width="53.42578125" customWidth="1"/>
    <col min="11523" max="11524" width="9.140625" customWidth="1"/>
    <col min="11777" max="11777" width="6" customWidth="1"/>
    <col min="11778" max="11778" width="53.42578125" customWidth="1"/>
    <col min="11779" max="11780" width="9.140625" customWidth="1"/>
    <col min="12033" max="12033" width="6" customWidth="1"/>
    <col min="12034" max="12034" width="53.42578125" customWidth="1"/>
    <col min="12035" max="12036" width="9.140625" customWidth="1"/>
    <col min="12289" max="12289" width="6" customWidth="1"/>
    <col min="12290" max="12290" width="53.42578125" customWidth="1"/>
    <col min="12291" max="12292" width="9.140625" customWidth="1"/>
    <col min="12545" max="12545" width="6" customWidth="1"/>
    <col min="12546" max="12546" width="53.42578125" customWidth="1"/>
    <col min="12547" max="12548" width="9.140625" customWidth="1"/>
    <col min="12801" max="12801" width="6" customWidth="1"/>
    <col min="12802" max="12802" width="53.42578125" customWidth="1"/>
    <col min="12803" max="12804" width="9.140625" customWidth="1"/>
    <col min="13057" max="13057" width="6" customWidth="1"/>
    <col min="13058" max="13058" width="53.42578125" customWidth="1"/>
    <col min="13059" max="13060" width="9.140625" customWidth="1"/>
    <col min="13313" max="13313" width="6" customWidth="1"/>
    <col min="13314" max="13314" width="53.42578125" customWidth="1"/>
    <col min="13315" max="13316" width="9.140625" customWidth="1"/>
    <col min="13569" max="13569" width="6" customWidth="1"/>
    <col min="13570" max="13570" width="53.42578125" customWidth="1"/>
    <col min="13571" max="13572" width="9.140625" customWidth="1"/>
    <col min="13825" max="13825" width="6" customWidth="1"/>
    <col min="13826" max="13826" width="53.42578125" customWidth="1"/>
    <col min="13827" max="13828" width="9.140625" customWidth="1"/>
    <col min="14081" max="14081" width="6" customWidth="1"/>
    <col min="14082" max="14082" width="53.42578125" customWidth="1"/>
    <col min="14083" max="14084" width="9.140625" customWidth="1"/>
    <col min="14337" max="14337" width="6" customWidth="1"/>
    <col min="14338" max="14338" width="53.42578125" customWidth="1"/>
    <col min="14339" max="14340" width="9.140625" customWidth="1"/>
    <col min="14593" max="14593" width="6" customWidth="1"/>
    <col min="14594" max="14594" width="53.42578125" customWidth="1"/>
    <col min="14595" max="14596" width="9.140625" customWidth="1"/>
    <col min="14849" max="14849" width="6" customWidth="1"/>
    <col min="14850" max="14850" width="53.42578125" customWidth="1"/>
    <col min="14851" max="14852" width="9.140625" customWidth="1"/>
    <col min="15105" max="15105" width="6" customWidth="1"/>
    <col min="15106" max="15106" width="53.42578125" customWidth="1"/>
    <col min="15107" max="15108" width="9.140625" customWidth="1"/>
    <col min="15361" max="15361" width="6" customWidth="1"/>
    <col min="15362" max="15362" width="53.42578125" customWidth="1"/>
    <col min="15363" max="15364" width="9.140625" customWidth="1"/>
    <col min="15617" max="15617" width="6" customWidth="1"/>
    <col min="15618" max="15618" width="53.42578125" customWidth="1"/>
    <col min="15619" max="15620" width="9.140625" customWidth="1"/>
    <col min="15873" max="15873" width="6" customWidth="1"/>
    <col min="15874" max="15874" width="53.42578125" customWidth="1"/>
    <col min="15875" max="15876" width="9.140625" customWidth="1"/>
    <col min="16129" max="16129" width="6" customWidth="1"/>
    <col min="16130" max="16130" width="53.42578125" customWidth="1"/>
    <col min="16131" max="16132" width="9.140625" customWidth="1"/>
  </cols>
  <sheetData>
    <row r="1" spans="1:6" x14ac:dyDescent="0.25">
      <c r="B1" s="188"/>
      <c r="C1" s="189"/>
      <c r="D1" s="190"/>
    </row>
    <row r="2" spans="1:6" ht="18.75" x14ac:dyDescent="0.3">
      <c r="A2" s="108" t="s">
        <v>212</v>
      </c>
    </row>
    <row r="4" spans="1:6" ht="23.25" x14ac:dyDescent="0.25">
      <c r="A4" s="12"/>
      <c r="B4" s="11" t="s">
        <v>213</v>
      </c>
      <c r="C4" s="192" t="s">
        <v>122</v>
      </c>
      <c r="D4" s="193" t="s">
        <v>178</v>
      </c>
    </row>
    <row r="5" spans="1:6" x14ac:dyDescent="0.25">
      <c r="A5" s="12">
        <v>1</v>
      </c>
      <c r="B5" s="12" t="s">
        <v>214</v>
      </c>
      <c r="C5" s="194">
        <v>2</v>
      </c>
      <c r="D5" s="195">
        <v>26</v>
      </c>
    </row>
    <row r="6" spans="1:6" x14ac:dyDescent="0.25">
      <c r="A6" s="12">
        <v>2</v>
      </c>
      <c r="B6" s="12" t="s">
        <v>215</v>
      </c>
      <c r="C6" s="17">
        <v>2</v>
      </c>
      <c r="D6" s="195">
        <v>33</v>
      </c>
    </row>
    <row r="7" spans="1:6" x14ac:dyDescent="0.25">
      <c r="A7" s="12">
        <v>3</v>
      </c>
      <c r="B7" s="196" t="s">
        <v>216</v>
      </c>
      <c r="C7" s="17">
        <v>9</v>
      </c>
      <c r="D7" s="195">
        <v>179</v>
      </c>
    </row>
    <row r="8" spans="1:6" x14ac:dyDescent="0.25">
      <c r="A8" s="12">
        <v>4</v>
      </c>
      <c r="B8" s="12" t="s">
        <v>217</v>
      </c>
      <c r="C8" s="17">
        <v>2</v>
      </c>
      <c r="D8" s="197">
        <v>32</v>
      </c>
    </row>
    <row r="9" spans="1:6" x14ac:dyDescent="0.25">
      <c r="A9" s="12">
        <v>5</v>
      </c>
      <c r="B9" s="12" t="s">
        <v>218</v>
      </c>
      <c r="C9" s="17">
        <v>3</v>
      </c>
      <c r="D9" s="193">
        <v>50</v>
      </c>
    </row>
    <row r="10" spans="1:6" x14ac:dyDescent="0.25">
      <c r="A10" s="12">
        <v>6</v>
      </c>
      <c r="B10" s="12" t="s">
        <v>219</v>
      </c>
      <c r="C10" s="17">
        <v>2</v>
      </c>
      <c r="D10" s="194">
        <v>30</v>
      </c>
    </row>
    <row r="11" spans="1:6" x14ac:dyDescent="0.25">
      <c r="A11" s="12">
        <v>7</v>
      </c>
      <c r="B11" s="12" t="s">
        <v>220</v>
      </c>
      <c r="C11" s="17">
        <v>3</v>
      </c>
      <c r="D11" s="194">
        <v>62</v>
      </c>
    </row>
    <row r="12" spans="1:6" x14ac:dyDescent="0.25">
      <c r="A12" s="12">
        <v>8</v>
      </c>
      <c r="B12" s="12" t="s">
        <v>221</v>
      </c>
      <c r="C12" s="17">
        <v>5</v>
      </c>
      <c r="D12" s="194">
        <v>90</v>
      </c>
    </row>
    <row r="13" spans="1:6" x14ac:dyDescent="0.25">
      <c r="A13" s="12">
        <v>9</v>
      </c>
      <c r="B13" s="12" t="s">
        <v>222</v>
      </c>
      <c r="C13" s="17">
        <v>2</v>
      </c>
      <c r="D13" s="194">
        <v>31</v>
      </c>
    </row>
    <row r="14" spans="1:6" x14ac:dyDescent="0.25">
      <c r="A14" s="12">
        <v>10</v>
      </c>
      <c r="B14" s="12" t="s">
        <v>223</v>
      </c>
      <c r="C14" s="17">
        <v>3</v>
      </c>
      <c r="D14" s="194">
        <v>54</v>
      </c>
    </row>
    <row r="15" spans="1:6" x14ac:dyDescent="0.25">
      <c r="A15" s="12">
        <v>11</v>
      </c>
      <c r="B15" s="198" t="s">
        <v>224</v>
      </c>
      <c r="C15" s="17">
        <v>2</v>
      </c>
      <c r="D15" s="194">
        <v>24</v>
      </c>
    </row>
    <row r="16" spans="1:6" x14ac:dyDescent="0.25">
      <c r="B16" s="144" t="s">
        <v>126</v>
      </c>
      <c r="C16" s="48">
        <f>SUM(C5:C15)</f>
        <v>35</v>
      </c>
      <c r="D16" s="48">
        <f>SUM(D5:D15)</f>
        <v>611</v>
      </c>
      <c r="E16">
        <v>621</v>
      </c>
      <c r="F16" t="s">
        <v>1</v>
      </c>
    </row>
    <row r="22" spans="2:2" x14ac:dyDescent="0.25">
      <c r="B22" t="s">
        <v>230</v>
      </c>
    </row>
    <row r="24" spans="2:2" x14ac:dyDescent="0.25">
      <c r="B24" s="18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I37" sqref="I37"/>
    </sheetView>
  </sheetViews>
  <sheetFormatPr defaultColWidth="9.140625" defaultRowHeight="15" x14ac:dyDescent="0.25"/>
  <cols>
    <col min="1" max="16384" width="9.140625" style="2"/>
  </cols>
  <sheetData>
    <row r="1" spans="1:4" x14ac:dyDescent="0.25">
      <c r="A1" s="1" t="s">
        <v>119</v>
      </c>
      <c r="B1"/>
    </row>
    <row r="2" spans="1:4" x14ac:dyDescent="0.25">
      <c r="A2"/>
      <c r="B2"/>
    </row>
    <row r="3" spans="1:4" x14ac:dyDescent="0.25">
      <c r="A3"/>
      <c r="B3"/>
    </row>
    <row r="4" spans="1:4" x14ac:dyDescent="0.25">
      <c r="A4" s="3" t="s">
        <v>6</v>
      </c>
      <c r="B4" s="4" t="s">
        <v>7</v>
      </c>
    </row>
    <row r="5" spans="1:4" x14ac:dyDescent="0.25">
      <c r="A5" s="5" t="s">
        <v>8</v>
      </c>
      <c r="B5" s="6">
        <v>4539</v>
      </c>
      <c r="C5" s="9"/>
      <c r="D5" s="10"/>
    </row>
    <row r="6" spans="1:4" x14ac:dyDescent="0.25">
      <c r="A6" s="5" t="s">
        <v>9</v>
      </c>
      <c r="B6" s="6">
        <v>4572</v>
      </c>
      <c r="C6" s="14"/>
      <c r="D6" s="15"/>
    </row>
    <row r="7" spans="1:4" x14ac:dyDescent="0.25">
      <c r="A7" s="5" t="s">
        <v>10</v>
      </c>
      <c r="B7" s="6">
        <v>4656</v>
      </c>
      <c r="C7" s="9"/>
      <c r="D7" s="10"/>
    </row>
    <row r="8" spans="1:4" x14ac:dyDescent="0.25">
      <c r="A8" s="5" t="s">
        <v>11</v>
      </c>
      <c r="B8" s="6">
        <v>4683</v>
      </c>
      <c r="C8" s="9"/>
    </row>
    <row r="9" spans="1:4" x14ac:dyDescent="0.25">
      <c r="A9" s="5" t="s">
        <v>12</v>
      </c>
      <c r="B9" s="6">
        <v>4862</v>
      </c>
      <c r="C9" s="9"/>
    </row>
    <row r="10" spans="1:4" x14ac:dyDescent="0.25">
      <c r="A10" s="5" t="s">
        <v>13</v>
      </c>
      <c r="B10" s="6">
        <v>4931</v>
      </c>
      <c r="C10" s="9"/>
    </row>
    <row r="11" spans="1:4" x14ac:dyDescent="0.25">
      <c r="A11" s="5" t="s">
        <v>14</v>
      </c>
      <c r="B11" s="6">
        <v>5131</v>
      </c>
      <c r="C11" s="9"/>
    </row>
    <row r="12" spans="1:4" x14ac:dyDescent="0.25">
      <c r="A12" s="5" t="s">
        <v>15</v>
      </c>
      <c r="B12" s="6">
        <v>5232</v>
      </c>
    </row>
    <row r="13" spans="1:4" x14ac:dyDescent="0.25">
      <c r="A13" s="7" t="s">
        <v>16</v>
      </c>
      <c r="B13" s="8">
        <v>5365</v>
      </c>
    </row>
    <row r="14" spans="1:4" x14ac:dyDescent="0.25">
      <c r="A14" s="7" t="s">
        <v>17</v>
      </c>
      <c r="B14" s="8">
        <v>5412</v>
      </c>
    </row>
    <row r="15" spans="1:4" x14ac:dyDescent="0.25">
      <c r="A15" s="7" t="s">
        <v>18</v>
      </c>
      <c r="B15" s="8">
        <v>5458</v>
      </c>
    </row>
    <row r="16" spans="1:4" x14ac:dyDescent="0.25">
      <c r="A16" s="5" t="s">
        <v>19</v>
      </c>
      <c r="B16" s="8">
        <v>5672</v>
      </c>
    </row>
    <row r="17" spans="1:2" x14ac:dyDescent="0.25">
      <c r="A17" s="7" t="s">
        <v>0</v>
      </c>
      <c r="B17" s="8">
        <v>5564</v>
      </c>
    </row>
    <row r="18" spans="1:2" x14ac:dyDescent="0.25">
      <c r="A18" s="7" t="s">
        <v>20</v>
      </c>
      <c r="B18" s="8">
        <v>5454</v>
      </c>
    </row>
    <row r="19" spans="1:2" x14ac:dyDescent="0.25">
      <c r="A19" s="17" t="s">
        <v>21</v>
      </c>
      <c r="B19" s="94">
        <v>5231</v>
      </c>
    </row>
    <row r="20" spans="1:2" x14ac:dyDescent="0.25">
      <c r="A20" s="17" t="s">
        <v>22</v>
      </c>
      <c r="B20" s="94">
        <v>5357</v>
      </c>
    </row>
    <row r="21" spans="1:2" x14ac:dyDescent="0.25">
      <c r="A21" s="17" t="s">
        <v>23</v>
      </c>
      <c r="B21" s="94">
        <v>5190</v>
      </c>
    </row>
    <row r="22" spans="1:2" x14ac:dyDescent="0.25">
      <c r="A22" s="17" t="s">
        <v>24</v>
      </c>
      <c r="B22" s="94">
        <v>5072</v>
      </c>
    </row>
    <row r="23" spans="1:2" x14ac:dyDescent="0.25">
      <c r="A23" s="94" t="s">
        <v>37</v>
      </c>
      <c r="B23" s="94">
        <v>4966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sqref="A1:XFD1048576"/>
    </sheetView>
  </sheetViews>
  <sheetFormatPr defaultRowHeight="15" x14ac:dyDescent="0.25"/>
  <cols>
    <col min="11" max="11" width="6.5703125" customWidth="1"/>
  </cols>
  <sheetData>
    <row r="1" spans="1:23" x14ac:dyDescent="0.25">
      <c r="A1" s="13" t="s">
        <v>123</v>
      </c>
    </row>
    <row r="3" spans="1:23" ht="9.6" customHeight="1" thickBot="1" x14ac:dyDescent="0.3"/>
    <row r="4" spans="1:23" s="13" customFormat="1" x14ac:dyDescent="0.25">
      <c r="A4" s="113"/>
      <c r="B4" s="117" t="s">
        <v>70</v>
      </c>
      <c r="C4" s="117" t="s">
        <v>70</v>
      </c>
      <c r="D4" s="117" t="s">
        <v>70</v>
      </c>
      <c r="E4" s="117" t="s">
        <v>3</v>
      </c>
      <c r="F4" s="117" t="s">
        <v>3</v>
      </c>
      <c r="G4" s="117" t="s">
        <v>3</v>
      </c>
      <c r="H4" s="117" t="s">
        <v>4</v>
      </c>
      <c r="I4" s="117" t="s">
        <v>4</v>
      </c>
      <c r="J4" s="117" t="s">
        <v>4</v>
      </c>
      <c r="K4" s="117" t="s">
        <v>5</v>
      </c>
      <c r="L4" s="117" t="s">
        <v>5</v>
      </c>
      <c r="M4" s="117" t="s">
        <v>5</v>
      </c>
      <c r="N4" s="120" t="s">
        <v>25</v>
      </c>
      <c r="O4" s="118"/>
      <c r="P4" s="119"/>
      <c r="Q4" s="105"/>
    </row>
    <row r="5" spans="1:23" s="13" customFormat="1" ht="15.75" thickBot="1" x14ac:dyDescent="0.3">
      <c r="A5" s="114"/>
      <c r="B5" s="106" t="s">
        <v>1</v>
      </c>
      <c r="C5" s="95" t="s">
        <v>2</v>
      </c>
      <c r="D5" s="107" t="s">
        <v>26</v>
      </c>
      <c r="E5" s="106" t="s">
        <v>1</v>
      </c>
      <c r="F5" s="95" t="s">
        <v>2</v>
      </c>
      <c r="G5" s="107" t="s">
        <v>26</v>
      </c>
      <c r="H5" s="106" t="s">
        <v>1</v>
      </c>
      <c r="I5" s="95" t="s">
        <v>2</v>
      </c>
      <c r="J5" s="107" t="s">
        <v>26</v>
      </c>
      <c r="K5" s="106" t="s">
        <v>1</v>
      </c>
      <c r="L5" s="95" t="s">
        <v>2</v>
      </c>
      <c r="M5" s="107" t="s">
        <v>26</v>
      </c>
      <c r="N5" s="106" t="s">
        <v>1</v>
      </c>
      <c r="O5" s="95" t="s">
        <v>2</v>
      </c>
      <c r="P5" s="107" t="s">
        <v>26</v>
      </c>
      <c r="Q5" s="170" t="s">
        <v>120</v>
      </c>
      <c r="R5" s="11" t="s">
        <v>206</v>
      </c>
      <c r="S5" s="11" t="s">
        <v>207</v>
      </c>
      <c r="T5" s="11" t="s">
        <v>208</v>
      </c>
      <c r="U5" s="11" t="s">
        <v>209</v>
      </c>
    </row>
    <row r="6" spans="1:23" s="99" customFormat="1" x14ac:dyDescent="0.25">
      <c r="A6" s="21" t="s">
        <v>19</v>
      </c>
      <c r="B6" s="101">
        <v>5672</v>
      </c>
      <c r="C6" s="102">
        <v>5426</v>
      </c>
      <c r="D6" s="103">
        <f>B6-C6</f>
        <v>246</v>
      </c>
      <c r="E6" s="104">
        <v>0</v>
      </c>
      <c r="F6" s="102">
        <v>0</v>
      </c>
      <c r="G6" s="103">
        <v>0</v>
      </c>
      <c r="H6" s="101">
        <v>448</v>
      </c>
      <c r="I6" s="102">
        <v>448</v>
      </c>
      <c r="J6" s="103">
        <f>H6-I6</f>
        <v>0</v>
      </c>
      <c r="K6" s="101">
        <v>839</v>
      </c>
      <c r="L6" s="102">
        <v>580</v>
      </c>
      <c r="M6" s="103">
        <f>K6-L6</f>
        <v>259</v>
      </c>
      <c r="N6" s="101">
        <f>B6+E6+H6+K6</f>
        <v>6959</v>
      </c>
      <c r="O6" s="102">
        <f>C6+F6+I6+L6</f>
        <v>6454</v>
      </c>
      <c r="P6" s="103">
        <f>D6+G6+J6+M6</f>
        <v>505</v>
      </c>
      <c r="Q6" s="171">
        <f>P6/N6*100</f>
        <v>7.2567897686449205</v>
      </c>
      <c r="R6" s="11">
        <f>C6+F6</f>
        <v>5426</v>
      </c>
      <c r="S6" s="11">
        <f>I6+L6</f>
        <v>1028</v>
      </c>
      <c r="T6" s="11">
        <f>B6+E6</f>
        <v>5672</v>
      </c>
      <c r="U6" s="11">
        <f>H6+K6</f>
        <v>1287</v>
      </c>
    </row>
    <row r="7" spans="1:23" s="99" customFormat="1" x14ac:dyDescent="0.25">
      <c r="A7" s="21" t="s">
        <v>0</v>
      </c>
      <c r="B7" s="96">
        <v>5564</v>
      </c>
      <c r="C7" s="97">
        <v>5346</v>
      </c>
      <c r="D7" s="98">
        <f t="shared" ref="D7:D13" si="0">B7-C7</f>
        <v>218</v>
      </c>
      <c r="E7" s="96">
        <v>306</v>
      </c>
      <c r="F7" s="97">
        <v>212</v>
      </c>
      <c r="G7" s="98">
        <f t="shared" ref="G7:G13" si="1">E7-F7</f>
        <v>94</v>
      </c>
      <c r="H7" s="100">
        <v>586</v>
      </c>
      <c r="I7" s="97">
        <v>577</v>
      </c>
      <c r="J7" s="98">
        <f t="shared" ref="J7:J13" si="2">H7-I7</f>
        <v>9</v>
      </c>
      <c r="K7" s="96">
        <v>653</v>
      </c>
      <c r="L7" s="97">
        <v>616</v>
      </c>
      <c r="M7" s="98">
        <f t="shared" ref="M7:M13" si="3">K7-L7</f>
        <v>37</v>
      </c>
      <c r="N7" s="96">
        <f t="shared" ref="N7:N13" si="4">B7+E7+H7+K7</f>
        <v>7109</v>
      </c>
      <c r="O7" s="97">
        <f t="shared" ref="O7:O13" si="5">C7+F7+I7+L7</f>
        <v>6751</v>
      </c>
      <c r="P7" s="98">
        <f t="shared" ref="P7:P13" si="6">D7+G7+J7+M7</f>
        <v>358</v>
      </c>
      <c r="Q7" s="172">
        <f t="shared" ref="Q7:Q13" si="7">P7/N7*100</f>
        <v>5.0358700239133487</v>
      </c>
      <c r="R7" s="11">
        <f t="shared" ref="R7:R13" si="8">C7+F7</f>
        <v>5558</v>
      </c>
      <c r="S7" s="11">
        <f t="shared" ref="S7:S13" si="9">I7+L7</f>
        <v>1193</v>
      </c>
      <c r="T7" s="11">
        <f t="shared" ref="T7:T13" si="10">B7+E7</f>
        <v>5870</v>
      </c>
      <c r="U7" s="11">
        <f t="shared" ref="U7:U13" si="11">H7+K7</f>
        <v>1239</v>
      </c>
    </row>
    <row r="8" spans="1:23" s="99" customFormat="1" x14ac:dyDescent="0.25">
      <c r="A8" s="21" t="s">
        <v>20</v>
      </c>
      <c r="B8" s="96">
        <v>5454</v>
      </c>
      <c r="C8" s="97">
        <v>5228</v>
      </c>
      <c r="D8" s="98">
        <f t="shared" si="0"/>
        <v>226</v>
      </c>
      <c r="E8" s="96">
        <v>248</v>
      </c>
      <c r="F8" s="97">
        <v>182</v>
      </c>
      <c r="G8" s="98">
        <f t="shared" si="1"/>
        <v>66</v>
      </c>
      <c r="H8" s="100">
        <v>663</v>
      </c>
      <c r="I8" s="97">
        <v>585</v>
      </c>
      <c r="J8" s="98">
        <f t="shared" si="2"/>
        <v>78</v>
      </c>
      <c r="K8" s="96">
        <v>542</v>
      </c>
      <c r="L8" s="97">
        <v>494</v>
      </c>
      <c r="M8" s="98">
        <f t="shared" si="3"/>
        <v>48</v>
      </c>
      <c r="N8" s="96">
        <f t="shared" si="4"/>
        <v>6907</v>
      </c>
      <c r="O8" s="97">
        <f t="shared" si="5"/>
        <v>6489</v>
      </c>
      <c r="P8" s="98">
        <f t="shared" si="6"/>
        <v>418</v>
      </c>
      <c r="Q8" s="172">
        <f t="shared" si="7"/>
        <v>6.0518314753148976</v>
      </c>
      <c r="R8" s="11">
        <f t="shared" si="8"/>
        <v>5410</v>
      </c>
      <c r="S8" s="11">
        <f t="shared" si="9"/>
        <v>1079</v>
      </c>
      <c r="T8" s="11">
        <f t="shared" si="10"/>
        <v>5702</v>
      </c>
      <c r="U8" s="11">
        <f t="shared" si="11"/>
        <v>1205</v>
      </c>
    </row>
    <row r="9" spans="1:23" s="99" customFormat="1" x14ac:dyDescent="0.25">
      <c r="A9" s="21" t="s">
        <v>21</v>
      </c>
      <c r="B9" s="100">
        <v>5231</v>
      </c>
      <c r="C9" s="97">
        <v>5054</v>
      </c>
      <c r="D9" s="98">
        <f t="shared" si="0"/>
        <v>177</v>
      </c>
      <c r="E9" s="96">
        <v>353</v>
      </c>
      <c r="F9" s="97">
        <v>237</v>
      </c>
      <c r="G9" s="98">
        <f t="shared" si="1"/>
        <v>116</v>
      </c>
      <c r="H9" s="100">
        <v>561</v>
      </c>
      <c r="I9" s="97">
        <v>503</v>
      </c>
      <c r="J9" s="98">
        <f t="shared" si="2"/>
        <v>58</v>
      </c>
      <c r="K9" s="96">
        <v>596</v>
      </c>
      <c r="L9" s="97">
        <v>447</v>
      </c>
      <c r="M9" s="98">
        <f t="shared" si="3"/>
        <v>149</v>
      </c>
      <c r="N9" s="96">
        <f t="shared" si="4"/>
        <v>6741</v>
      </c>
      <c r="O9" s="97">
        <f t="shared" si="5"/>
        <v>6241</v>
      </c>
      <c r="P9" s="98">
        <f t="shared" si="6"/>
        <v>500</v>
      </c>
      <c r="Q9" s="172">
        <f t="shared" si="7"/>
        <v>7.4172971369233052</v>
      </c>
      <c r="R9" s="11">
        <f t="shared" si="8"/>
        <v>5291</v>
      </c>
      <c r="S9" s="11">
        <f t="shared" si="9"/>
        <v>950</v>
      </c>
      <c r="T9" s="11">
        <f t="shared" si="10"/>
        <v>5584</v>
      </c>
      <c r="U9" s="11">
        <f t="shared" si="11"/>
        <v>1157</v>
      </c>
    </row>
    <row r="10" spans="1:23" s="99" customFormat="1" x14ac:dyDescent="0.25">
      <c r="A10" s="21" t="s">
        <v>22</v>
      </c>
      <c r="B10" s="100">
        <v>5357</v>
      </c>
      <c r="C10" s="97">
        <v>5124</v>
      </c>
      <c r="D10" s="98">
        <f t="shared" si="0"/>
        <v>233</v>
      </c>
      <c r="E10" s="100">
        <v>246</v>
      </c>
      <c r="F10" s="97">
        <v>119</v>
      </c>
      <c r="G10" s="98">
        <f t="shared" si="1"/>
        <v>127</v>
      </c>
      <c r="H10" s="100">
        <v>654</v>
      </c>
      <c r="I10" s="97">
        <v>561</v>
      </c>
      <c r="J10" s="98">
        <f t="shared" si="2"/>
        <v>93</v>
      </c>
      <c r="K10" s="100">
        <v>638</v>
      </c>
      <c r="L10" s="97">
        <v>498</v>
      </c>
      <c r="M10" s="98">
        <f t="shared" si="3"/>
        <v>140</v>
      </c>
      <c r="N10" s="96">
        <f t="shared" si="4"/>
        <v>6895</v>
      </c>
      <c r="O10" s="97">
        <f t="shared" si="5"/>
        <v>6302</v>
      </c>
      <c r="P10" s="98">
        <f t="shared" si="6"/>
        <v>593</v>
      </c>
      <c r="Q10" s="172">
        <f t="shared" si="7"/>
        <v>8.6004350978970265</v>
      </c>
      <c r="R10" s="11">
        <f t="shared" si="8"/>
        <v>5243</v>
      </c>
      <c r="S10" s="11">
        <f t="shared" si="9"/>
        <v>1059</v>
      </c>
      <c r="T10" s="11">
        <f t="shared" si="10"/>
        <v>5603</v>
      </c>
      <c r="U10" s="11">
        <f t="shared" si="11"/>
        <v>1292</v>
      </c>
    </row>
    <row r="11" spans="1:23" s="99" customFormat="1" x14ac:dyDescent="0.25">
      <c r="A11" s="21" t="s">
        <v>23</v>
      </c>
      <c r="B11" s="100">
        <v>5190</v>
      </c>
      <c r="C11" s="97">
        <v>4982</v>
      </c>
      <c r="D11" s="98">
        <f t="shared" si="0"/>
        <v>208</v>
      </c>
      <c r="E11" s="100">
        <v>138</v>
      </c>
      <c r="F11" s="97">
        <v>111</v>
      </c>
      <c r="G11" s="98">
        <f t="shared" si="1"/>
        <v>27</v>
      </c>
      <c r="H11" s="100">
        <v>610</v>
      </c>
      <c r="I11" s="97">
        <v>550</v>
      </c>
      <c r="J11" s="98">
        <f t="shared" si="2"/>
        <v>60</v>
      </c>
      <c r="K11" s="100">
        <v>699</v>
      </c>
      <c r="L11" s="97">
        <v>522</v>
      </c>
      <c r="M11" s="98">
        <f t="shared" si="3"/>
        <v>177</v>
      </c>
      <c r="N11" s="96">
        <f t="shared" si="4"/>
        <v>6637</v>
      </c>
      <c r="O11" s="97">
        <f t="shared" si="5"/>
        <v>6165</v>
      </c>
      <c r="P11" s="98">
        <f t="shared" si="6"/>
        <v>472</v>
      </c>
      <c r="Q11" s="172">
        <f t="shared" si="7"/>
        <v>7.1116468283863181</v>
      </c>
      <c r="R11" s="11">
        <f t="shared" si="8"/>
        <v>5093</v>
      </c>
      <c r="S11" s="11">
        <f t="shared" si="9"/>
        <v>1072</v>
      </c>
      <c r="T11" s="11">
        <f t="shared" si="10"/>
        <v>5328</v>
      </c>
      <c r="U11" s="11">
        <f t="shared" si="11"/>
        <v>1309</v>
      </c>
    </row>
    <row r="12" spans="1:23" s="99" customFormat="1" x14ac:dyDescent="0.25">
      <c r="A12" s="206" t="s">
        <v>24</v>
      </c>
      <c r="B12" s="207">
        <v>5072</v>
      </c>
      <c r="C12" s="208">
        <v>4914</v>
      </c>
      <c r="D12" s="209">
        <f t="shared" si="0"/>
        <v>158</v>
      </c>
      <c r="E12" s="207">
        <v>167</v>
      </c>
      <c r="F12" s="208">
        <v>134</v>
      </c>
      <c r="G12" s="209">
        <f t="shared" si="1"/>
        <v>33</v>
      </c>
      <c r="H12" s="207">
        <v>639</v>
      </c>
      <c r="I12" s="208">
        <v>603</v>
      </c>
      <c r="J12" s="209">
        <f t="shared" si="2"/>
        <v>36</v>
      </c>
      <c r="K12" s="207">
        <v>773</v>
      </c>
      <c r="L12" s="208">
        <v>593</v>
      </c>
      <c r="M12" s="209">
        <f t="shared" si="3"/>
        <v>180</v>
      </c>
      <c r="N12" s="210">
        <f t="shared" si="4"/>
        <v>6651</v>
      </c>
      <c r="O12" s="208">
        <f t="shared" si="5"/>
        <v>6244</v>
      </c>
      <c r="P12" s="209">
        <f t="shared" si="6"/>
        <v>407</v>
      </c>
      <c r="Q12" s="211">
        <f t="shared" si="7"/>
        <v>6.1193805442790561</v>
      </c>
      <c r="R12" s="212">
        <f t="shared" si="8"/>
        <v>5048</v>
      </c>
      <c r="S12" s="212">
        <f t="shared" si="9"/>
        <v>1196</v>
      </c>
      <c r="T12" s="212">
        <f t="shared" si="10"/>
        <v>5239</v>
      </c>
      <c r="U12" s="212">
        <f t="shared" si="11"/>
        <v>1412</v>
      </c>
    </row>
    <row r="13" spans="1:23" x14ac:dyDescent="0.25">
      <c r="A13" s="25" t="s">
        <v>37</v>
      </c>
      <c r="B13" s="12">
        <v>4966</v>
      </c>
      <c r="C13" s="12">
        <v>4815</v>
      </c>
      <c r="D13" s="12">
        <f t="shared" si="0"/>
        <v>151</v>
      </c>
      <c r="E13" s="12">
        <v>181</v>
      </c>
      <c r="F13" s="12">
        <v>151</v>
      </c>
      <c r="G13" s="12">
        <f t="shared" si="1"/>
        <v>30</v>
      </c>
      <c r="H13" s="12">
        <v>621</v>
      </c>
      <c r="I13" s="12">
        <v>611</v>
      </c>
      <c r="J13" s="12">
        <f t="shared" si="2"/>
        <v>10</v>
      </c>
      <c r="K13" s="12">
        <v>699</v>
      </c>
      <c r="L13" s="12">
        <v>547</v>
      </c>
      <c r="M13" s="12">
        <f t="shared" si="3"/>
        <v>152</v>
      </c>
      <c r="N13" s="12">
        <f t="shared" si="4"/>
        <v>6467</v>
      </c>
      <c r="O13" s="12">
        <f t="shared" si="5"/>
        <v>6124</v>
      </c>
      <c r="P13" s="12">
        <f t="shared" si="6"/>
        <v>343</v>
      </c>
      <c r="Q13" s="50">
        <f t="shared" si="7"/>
        <v>5.3038503169939695</v>
      </c>
      <c r="R13" s="12">
        <f t="shared" si="8"/>
        <v>4966</v>
      </c>
      <c r="S13" s="12">
        <f t="shared" si="9"/>
        <v>1158</v>
      </c>
      <c r="T13" s="12">
        <f t="shared" si="10"/>
        <v>5147</v>
      </c>
      <c r="U13" s="12">
        <f t="shared" si="11"/>
        <v>1320</v>
      </c>
    </row>
    <row r="14" spans="1:23" x14ac:dyDescent="0.25">
      <c r="P14" s="10"/>
      <c r="Q14" s="10"/>
      <c r="R14" s="10"/>
      <c r="S14" s="10"/>
      <c r="T14" s="10"/>
      <c r="U14" s="10"/>
      <c r="V14" s="10"/>
      <c r="W14" s="10"/>
    </row>
    <row r="15" spans="1:23" x14ac:dyDescent="0.25">
      <c r="P15" s="10"/>
      <c r="Q15" s="10"/>
      <c r="R15" s="10"/>
      <c r="S15" s="10"/>
      <c r="T15" s="10"/>
      <c r="U15" s="10"/>
      <c r="V15" s="10"/>
      <c r="W15" s="10"/>
    </row>
    <row r="16" spans="1:23" x14ac:dyDescent="0.25">
      <c r="P16" s="15"/>
      <c r="Q16" s="15"/>
      <c r="R16" s="15"/>
      <c r="S16" s="15"/>
      <c r="T16" s="15"/>
      <c r="U16" s="15"/>
      <c r="V16" s="10"/>
      <c r="W16" s="10"/>
    </row>
    <row r="17" spans="16:23" x14ac:dyDescent="0.25">
      <c r="P17" s="121"/>
      <c r="Q17" s="10"/>
      <c r="R17" s="10"/>
      <c r="S17" s="10"/>
      <c r="T17" s="116"/>
      <c r="U17" s="116"/>
      <c r="V17" s="10"/>
      <c r="W17" s="10"/>
    </row>
    <row r="18" spans="16:23" x14ac:dyDescent="0.25">
      <c r="P18" s="10"/>
      <c r="Q18" s="10"/>
      <c r="R18" s="10"/>
      <c r="S18" s="10"/>
      <c r="T18" s="116"/>
      <c r="U18" s="116"/>
      <c r="V18" s="10"/>
      <c r="W18" s="10"/>
    </row>
    <row r="19" spans="16:23" x14ac:dyDescent="0.25">
      <c r="P19" s="10"/>
      <c r="Q19" s="10"/>
      <c r="R19" s="10"/>
      <c r="S19" s="10"/>
      <c r="T19" s="116"/>
      <c r="U19" s="116"/>
      <c r="V19" s="10"/>
      <c r="W19" s="10"/>
    </row>
    <row r="20" spans="16:23" x14ac:dyDescent="0.25">
      <c r="P20" s="10"/>
      <c r="Q20" s="10"/>
      <c r="R20" s="10"/>
      <c r="S20" s="10"/>
      <c r="T20" s="10"/>
      <c r="U20" s="10"/>
      <c r="V20" s="10"/>
      <c r="W20" s="1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activeCell="G41" sqref="G41"/>
    </sheetView>
  </sheetViews>
  <sheetFormatPr defaultColWidth="9.140625" defaultRowHeight="12.75" x14ac:dyDescent="0.2"/>
  <cols>
    <col min="1" max="4" width="13.5703125" style="89" customWidth="1"/>
    <col min="5" max="5" width="12.5703125" style="89" customWidth="1"/>
    <col min="6" max="6" width="10.42578125" style="89" customWidth="1"/>
    <col min="7" max="7" width="10.42578125" style="88" customWidth="1"/>
    <col min="8" max="8" width="10.42578125" style="89" customWidth="1"/>
    <col min="9" max="9" width="10.42578125" style="88" customWidth="1"/>
    <col min="10" max="10" width="9.140625" style="89"/>
    <col min="11" max="11" width="9.140625" style="88"/>
    <col min="12" max="12" width="9.140625" style="89"/>
    <col min="13" max="13" width="9.140625" style="88"/>
    <col min="14" max="14" width="9.140625" style="89"/>
    <col min="15" max="15" width="9.140625" style="88"/>
    <col min="16" max="16" width="9.140625" style="89"/>
    <col min="17" max="17" width="9.140625" style="88"/>
    <col min="18" max="18" width="9.140625" style="89"/>
    <col min="19" max="19" width="9.140625" style="88"/>
    <col min="20" max="20" width="9.140625" style="89"/>
    <col min="21" max="21" width="9.140625" style="88"/>
    <col min="22" max="22" width="9.140625" style="89"/>
    <col min="23" max="23" width="9.140625" style="88"/>
    <col min="24" max="24" width="9.140625" style="89"/>
    <col min="25" max="25" width="9.140625" style="88"/>
    <col min="26" max="26" width="9.140625" style="89"/>
    <col min="27" max="27" width="9.140625" style="90"/>
    <col min="28" max="28" width="9.140625" style="89"/>
    <col min="29" max="30" width="9.140625" style="91"/>
    <col min="31" max="31" width="9.140625" style="92"/>
    <col min="32" max="16384" width="9.140625" style="89"/>
  </cols>
  <sheetData>
    <row r="1" spans="1:9" x14ac:dyDescent="0.2">
      <c r="A1" s="139" t="s">
        <v>184</v>
      </c>
      <c r="B1" s="139"/>
      <c r="C1" s="139"/>
    </row>
    <row r="2" spans="1:9" ht="13.5" thickBot="1" x14ac:dyDescent="0.25"/>
    <row r="3" spans="1:9" x14ac:dyDescent="0.2">
      <c r="A3" s="141"/>
      <c r="B3" s="164" t="s">
        <v>19</v>
      </c>
      <c r="C3" s="173" t="s">
        <v>19</v>
      </c>
      <c r="D3" s="164" t="s">
        <v>20</v>
      </c>
      <c r="E3" s="173" t="s">
        <v>20</v>
      </c>
      <c r="F3" s="164" t="s">
        <v>24</v>
      </c>
      <c r="G3" s="173" t="s">
        <v>24</v>
      </c>
      <c r="H3" s="165" t="s">
        <v>37</v>
      </c>
      <c r="I3" s="178" t="s">
        <v>37</v>
      </c>
    </row>
    <row r="4" spans="1:9" ht="15.75" thickBot="1" x14ac:dyDescent="0.3">
      <c r="A4" s="180"/>
      <c r="B4" s="166" t="s">
        <v>122</v>
      </c>
      <c r="C4" s="167" t="s">
        <v>73</v>
      </c>
      <c r="D4" s="166" t="s">
        <v>122</v>
      </c>
      <c r="E4" s="167" t="s">
        <v>73</v>
      </c>
      <c r="F4" s="166" t="s">
        <v>122</v>
      </c>
      <c r="G4" s="167" t="s">
        <v>73</v>
      </c>
      <c r="H4" s="168" t="s">
        <v>122</v>
      </c>
      <c r="I4" s="169" t="s">
        <v>73</v>
      </c>
    </row>
    <row r="5" spans="1:9" x14ac:dyDescent="0.2">
      <c r="A5" s="179" t="s">
        <v>116</v>
      </c>
      <c r="B5" s="157">
        <v>38</v>
      </c>
      <c r="C5" s="174">
        <v>608</v>
      </c>
      <c r="D5" s="128">
        <v>35</v>
      </c>
      <c r="E5" s="129">
        <v>538</v>
      </c>
      <c r="F5" s="128">
        <v>47</v>
      </c>
      <c r="G5" s="130">
        <v>716</v>
      </c>
      <c r="H5" s="135">
        <v>46</v>
      </c>
      <c r="I5" s="130">
        <v>702</v>
      </c>
    </row>
    <row r="6" spans="1:9" x14ac:dyDescent="0.2">
      <c r="A6" s="142" t="s">
        <v>113</v>
      </c>
      <c r="B6" s="158">
        <v>174</v>
      </c>
      <c r="C6" s="175">
        <v>4131</v>
      </c>
      <c r="D6" s="122">
        <v>174</v>
      </c>
      <c r="E6" s="123">
        <v>3945</v>
      </c>
      <c r="F6" s="122">
        <v>121</v>
      </c>
      <c r="G6" s="131">
        <v>2516</v>
      </c>
      <c r="H6" s="136">
        <v>107</v>
      </c>
      <c r="I6" s="131">
        <v>2212</v>
      </c>
    </row>
    <row r="7" spans="1:9" x14ac:dyDescent="0.2">
      <c r="A7" s="142" t="s">
        <v>114</v>
      </c>
      <c r="B7" s="158">
        <v>25</v>
      </c>
      <c r="C7" s="175">
        <v>491</v>
      </c>
      <c r="D7" s="122">
        <v>25</v>
      </c>
      <c r="E7" s="123">
        <v>488</v>
      </c>
      <c r="F7" s="122">
        <v>47</v>
      </c>
      <c r="G7" s="131">
        <v>892</v>
      </c>
      <c r="H7" s="137">
        <v>46</v>
      </c>
      <c r="I7" s="133">
        <v>875</v>
      </c>
    </row>
    <row r="8" spans="1:9" x14ac:dyDescent="0.2">
      <c r="A8" s="160" t="s">
        <v>117</v>
      </c>
      <c r="B8" s="161">
        <v>14</v>
      </c>
      <c r="C8" s="176">
        <v>255</v>
      </c>
      <c r="D8" s="124">
        <v>18</v>
      </c>
      <c r="E8" s="125">
        <v>294</v>
      </c>
      <c r="F8" s="124">
        <v>47</v>
      </c>
      <c r="G8" s="132">
        <v>749</v>
      </c>
      <c r="H8" s="138">
        <v>60</v>
      </c>
      <c r="I8" s="132">
        <v>989</v>
      </c>
    </row>
    <row r="9" spans="1:9" x14ac:dyDescent="0.2">
      <c r="A9" s="142" t="s">
        <v>115</v>
      </c>
      <c r="B9" s="158">
        <v>9</v>
      </c>
      <c r="C9" s="175">
        <v>110</v>
      </c>
      <c r="D9" s="122">
        <v>10</v>
      </c>
      <c r="E9" s="123">
        <v>116</v>
      </c>
      <c r="F9" s="122">
        <v>12</v>
      </c>
      <c r="G9" s="131">
        <v>144</v>
      </c>
      <c r="H9" s="136">
        <v>12</v>
      </c>
      <c r="I9" s="131">
        <v>144</v>
      </c>
    </row>
    <row r="10" spans="1:9" x14ac:dyDescent="0.2">
      <c r="A10" s="142" t="s">
        <v>118</v>
      </c>
      <c r="B10" s="158">
        <v>10</v>
      </c>
      <c r="C10" s="175">
        <v>77</v>
      </c>
      <c r="D10" s="122">
        <v>10</v>
      </c>
      <c r="E10" s="123">
        <v>73</v>
      </c>
      <c r="F10" s="122">
        <v>9</v>
      </c>
      <c r="G10" s="131">
        <v>55</v>
      </c>
      <c r="H10" s="136">
        <v>9</v>
      </c>
      <c r="I10" s="131">
        <v>44</v>
      </c>
    </row>
    <row r="11" spans="1:9" ht="13.5" thickBot="1" x14ac:dyDescent="0.25">
      <c r="A11" s="143"/>
      <c r="B11" s="159">
        <f>SUM(B5:B10)</f>
        <v>270</v>
      </c>
      <c r="C11" s="177">
        <f>SUM(C5:C10)</f>
        <v>5672</v>
      </c>
      <c r="D11" s="126">
        <v>272</v>
      </c>
      <c r="E11" s="127">
        <f t="shared" ref="E11:I11" si="0">SUM(E5:E10)</f>
        <v>5454</v>
      </c>
      <c r="F11" s="126">
        <f t="shared" si="0"/>
        <v>283</v>
      </c>
      <c r="G11" s="127">
        <f t="shared" si="0"/>
        <v>5072</v>
      </c>
      <c r="H11" s="217">
        <f t="shared" si="0"/>
        <v>280</v>
      </c>
      <c r="I11" s="134">
        <f t="shared" si="0"/>
        <v>4966</v>
      </c>
    </row>
    <row r="12" spans="1:9" x14ac:dyDescent="0.2">
      <c r="F12" s="162" t="s">
        <v>210</v>
      </c>
      <c r="G12" s="163" t="s">
        <v>211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workbookViewId="0">
      <selection activeCell="I33" sqref="I33"/>
    </sheetView>
  </sheetViews>
  <sheetFormatPr defaultRowHeight="15" x14ac:dyDescent="0.25"/>
  <cols>
    <col min="1" max="1" width="19.85546875" customWidth="1"/>
    <col min="2" max="2" width="20.7109375" customWidth="1"/>
  </cols>
  <sheetData>
    <row r="1" spans="1:6" x14ac:dyDescent="0.25">
      <c r="A1" s="86" t="s">
        <v>241</v>
      </c>
    </row>
    <row r="2" spans="1:6" x14ac:dyDescent="0.25">
      <c r="A2" s="40" t="s">
        <v>111</v>
      </c>
    </row>
    <row r="3" spans="1:6" x14ac:dyDescent="0.25">
      <c r="A3" s="40"/>
    </row>
    <row r="4" spans="1:6" ht="60.75" x14ac:dyDescent="0.25">
      <c r="A4" s="64" t="s">
        <v>89</v>
      </c>
      <c r="B4" s="64" t="s">
        <v>90</v>
      </c>
      <c r="C4" s="66" t="s">
        <v>100</v>
      </c>
      <c r="D4" s="64" t="s">
        <v>101</v>
      </c>
      <c r="E4" s="68" t="s">
        <v>102</v>
      </c>
      <c r="F4" s="87" t="s">
        <v>112</v>
      </c>
    </row>
    <row r="5" spans="1:6" x14ac:dyDescent="0.25">
      <c r="A5" s="13" t="s">
        <v>237</v>
      </c>
      <c r="B5" t="s">
        <v>238</v>
      </c>
      <c r="E5" s="64"/>
      <c r="F5" s="12"/>
    </row>
    <row r="6" spans="1:6" x14ac:dyDescent="0.25">
      <c r="A6" s="27" t="s">
        <v>236</v>
      </c>
      <c r="B6" s="12" t="s">
        <v>104</v>
      </c>
      <c r="C6" s="77">
        <v>536</v>
      </c>
      <c r="D6" s="28">
        <v>1211</v>
      </c>
      <c r="E6" s="214">
        <v>44.56</v>
      </c>
      <c r="F6" s="12">
        <f>D6-C6</f>
        <v>675</v>
      </c>
    </row>
    <row r="7" spans="1:6" x14ac:dyDescent="0.25">
      <c r="A7" s="30" t="s">
        <v>235</v>
      </c>
      <c r="B7" s="12" t="s">
        <v>105</v>
      </c>
      <c r="C7" s="77">
        <v>964</v>
      </c>
      <c r="D7" s="28">
        <v>1133</v>
      </c>
      <c r="E7" s="78">
        <f>C7/D7*100</f>
        <v>85.083848190644304</v>
      </c>
      <c r="F7" s="12">
        <f t="shared" ref="F7:F11" si="0">D7-C7</f>
        <v>169</v>
      </c>
    </row>
    <row r="8" spans="1:6" x14ac:dyDescent="0.25">
      <c r="A8" s="30" t="s">
        <v>234</v>
      </c>
      <c r="B8" s="13" t="s">
        <v>106</v>
      </c>
      <c r="C8" s="77">
        <v>985</v>
      </c>
      <c r="D8" s="28">
        <v>1161</v>
      </c>
      <c r="E8" s="78">
        <f>C8/D8*100</f>
        <v>84.840654608096472</v>
      </c>
      <c r="F8" s="12">
        <f t="shared" si="0"/>
        <v>176</v>
      </c>
    </row>
    <row r="9" spans="1:6" x14ac:dyDescent="0.25">
      <c r="A9" s="30" t="s">
        <v>233</v>
      </c>
      <c r="B9" s="30" t="s">
        <v>107</v>
      </c>
      <c r="C9" s="77">
        <v>1144</v>
      </c>
      <c r="D9" s="31">
        <v>1157</v>
      </c>
      <c r="E9" s="78">
        <f>C9/D9*100</f>
        <v>98.876404494382015</v>
      </c>
      <c r="F9" s="12">
        <f t="shared" si="0"/>
        <v>13</v>
      </c>
    </row>
    <row r="10" spans="1:6" x14ac:dyDescent="0.25">
      <c r="A10" s="30" t="s">
        <v>232</v>
      </c>
      <c r="B10" s="30" t="s">
        <v>108</v>
      </c>
      <c r="C10" s="77">
        <v>1136</v>
      </c>
      <c r="D10" s="28">
        <v>1174</v>
      </c>
      <c r="E10" s="78">
        <f>C10/D10*100</f>
        <v>96.763202725724014</v>
      </c>
      <c r="F10" s="12">
        <f t="shared" si="0"/>
        <v>38</v>
      </c>
    </row>
    <row r="11" spans="1:6" x14ac:dyDescent="0.25">
      <c r="A11" s="30" t="s">
        <v>231</v>
      </c>
      <c r="B11" s="30" t="s">
        <v>109</v>
      </c>
      <c r="C11" s="77">
        <v>1088</v>
      </c>
      <c r="D11" s="31">
        <v>1146</v>
      </c>
      <c r="E11" s="78">
        <f>C11/D11*100</f>
        <v>94.938917975567193</v>
      </c>
      <c r="F11" s="12">
        <f t="shared" si="0"/>
        <v>58</v>
      </c>
    </row>
    <row r="12" spans="1:6" x14ac:dyDescent="0.25">
      <c r="A12" s="34" t="s">
        <v>25</v>
      </c>
      <c r="B12" s="30"/>
      <c r="C12" s="76">
        <f>SUM(C6:C11)</f>
        <v>5853</v>
      </c>
      <c r="D12" s="35">
        <f>SUM(D6:D11)-0.5*D6</f>
        <v>6376.5</v>
      </c>
      <c r="E12" s="78"/>
      <c r="F12" s="11">
        <f>SUM(F5:F11)</f>
        <v>1129</v>
      </c>
    </row>
    <row r="13" spans="1:6" x14ac:dyDescent="0.25">
      <c r="C13" s="115"/>
    </row>
    <row r="20" spans="1:15" ht="131.25" x14ac:dyDescent="0.25">
      <c r="A20" s="62" t="s">
        <v>89</v>
      </c>
      <c r="B20" s="62" t="s">
        <v>90</v>
      </c>
      <c r="C20" s="63" t="s">
        <v>91</v>
      </c>
      <c r="D20" s="64" t="s">
        <v>92</v>
      </c>
      <c r="E20" s="65" t="s">
        <v>93</v>
      </c>
      <c r="F20" s="63" t="s">
        <v>94</v>
      </c>
      <c r="G20" s="65" t="s">
        <v>95</v>
      </c>
      <c r="H20" s="66" t="s">
        <v>96</v>
      </c>
      <c r="I20" s="65" t="s">
        <v>97</v>
      </c>
      <c r="J20" s="67" t="s">
        <v>98</v>
      </c>
      <c r="K20" s="65" t="s">
        <v>99</v>
      </c>
      <c r="L20" s="66" t="s">
        <v>100</v>
      </c>
      <c r="M20" s="64" t="s">
        <v>101</v>
      </c>
      <c r="N20" s="68" t="s">
        <v>102</v>
      </c>
      <c r="O20" s="69" t="s">
        <v>103</v>
      </c>
    </row>
    <row r="21" spans="1:15" x14ac:dyDescent="0.25">
      <c r="A21" s="13" t="s">
        <v>237</v>
      </c>
      <c r="B21" t="s">
        <v>238</v>
      </c>
      <c r="C21" s="63"/>
      <c r="D21" s="64"/>
      <c r="E21" s="65"/>
      <c r="F21" s="63"/>
      <c r="G21" s="65"/>
      <c r="H21" s="66"/>
      <c r="I21" s="66"/>
      <c r="J21" s="70"/>
      <c r="K21" s="65"/>
      <c r="L21" s="66"/>
      <c r="M21">
        <v>1131</v>
      </c>
      <c r="N21" s="64"/>
      <c r="O21" s="69"/>
    </row>
    <row r="22" spans="1:15" x14ac:dyDescent="0.25">
      <c r="A22" s="27" t="s">
        <v>236</v>
      </c>
      <c r="B22" s="12" t="s">
        <v>104</v>
      </c>
      <c r="C22" s="72">
        <v>360</v>
      </c>
      <c r="D22" s="73">
        <v>13</v>
      </c>
      <c r="E22" s="74">
        <f>C22-D22</f>
        <v>347</v>
      </c>
      <c r="F22" s="12">
        <v>31</v>
      </c>
      <c r="G22" s="75">
        <v>31</v>
      </c>
      <c r="H22" s="74">
        <v>16</v>
      </c>
      <c r="I22" s="76">
        <f>E22+G22+H22</f>
        <v>394</v>
      </c>
      <c r="J22" s="70">
        <v>95</v>
      </c>
      <c r="K22" s="74">
        <v>47</v>
      </c>
      <c r="L22" s="77">
        <f>I22+J22+K22</f>
        <v>536</v>
      </c>
      <c r="M22" s="71">
        <v>1211</v>
      </c>
      <c r="N22" s="78">
        <f>L22/M22*100</f>
        <v>44.260941370767959</v>
      </c>
      <c r="O22" s="79">
        <f>L22/5787*100</f>
        <v>9.2621392776913769</v>
      </c>
    </row>
    <row r="23" spans="1:15" x14ac:dyDescent="0.25">
      <c r="A23" s="30" t="s">
        <v>235</v>
      </c>
      <c r="B23" s="12" t="s">
        <v>105</v>
      </c>
      <c r="C23" s="72">
        <v>549</v>
      </c>
      <c r="D23" s="80">
        <v>45</v>
      </c>
      <c r="E23" s="74">
        <f t="shared" ref="E23:E28" si="1">C23-D23</f>
        <v>504</v>
      </c>
      <c r="F23" s="12">
        <v>95</v>
      </c>
      <c r="G23" s="75">
        <v>92</v>
      </c>
      <c r="H23" s="81">
        <v>23</v>
      </c>
      <c r="I23" s="76">
        <f t="shared" ref="I23:I29" si="2">E23+G23+H23</f>
        <v>619</v>
      </c>
      <c r="J23" s="70">
        <v>49</v>
      </c>
      <c r="K23" s="81">
        <v>296</v>
      </c>
      <c r="L23" s="77">
        <f t="shared" ref="L23:L29" si="3">I23+J23+K23</f>
        <v>964</v>
      </c>
      <c r="M23" s="28">
        <v>1133</v>
      </c>
      <c r="N23" s="78">
        <f t="shared" ref="N23:N28" si="4">L23/M23*100</f>
        <v>85.083848190644304</v>
      </c>
      <c r="O23" s="79">
        <f t="shared" ref="O23:O28" si="5">L23/5787*100</f>
        <v>16.658026611370314</v>
      </c>
    </row>
    <row r="24" spans="1:15" x14ac:dyDescent="0.25">
      <c r="A24" s="30" t="s">
        <v>234</v>
      </c>
      <c r="B24" s="13" t="s">
        <v>106</v>
      </c>
      <c r="C24" s="72">
        <v>842</v>
      </c>
      <c r="D24" s="73">
        <v>64</v>
      </c>
      <c r="E24" s="74">
        <f t="shared" si="1"/>
        <v>778</v>
      </c>
      <c r="F24" s="12">
        <v>137</v>
      </c>
      <c r="G24" s="75">
        <v>134</v>
      </c>
      <c r="H24" s="74">
        <v>24</v>
      </c>
      <c r="I24" s="76">
        <f t="shared" si="2"/>
        <v>936</v>
      </c>
      <c r="J24" s="70"/>
      <c r="K24" s="74">
        <v>49</v>
      </c>
      <c r="L24" s="77">
        <f t="shared" si="3"/>
        <v>985</v>
      </c>
      <c r="M24" s="28">
        <v>1161</v>
      </c>
      <c r="N24" s="78">
        <f t="shared" si="4"/>
        <v>84.840654608096472</v>
      </c>
      <c r="O24" s="79">
        <f t="shared" si="5"/>
        <v>17.020908933817179</v>
      </c>
    </row>
    <row r="25" spans="1:15" x14ac:dyDescent="0.25">
      <c r="A25" s="30" t="s">
        <v>233</v>
      </c>
      <c r="B25" s="30" t="s">
        <v>107</v>
      </c>
      <c r="C25" s="72">
        <v>1015</v>
      </c>
      <c r="D25" s="73">
        <v>79</v>
      </c>
      <c r="E25" s="74">
        <f t="shared" si="1"/>
        <v>936</v>
      </c>
      <c r="F25" s="12">
        <v>151</v>
      </c>
      <c r="G25" s="75">
        <v>151</v>
      </c>
      <c r="H25" s="74">
        <v>32</v>
      </c>
      <c r="I25" s="76">
        <f t="shared" si="2"/>
        <v>1119</v>
      </c>
      <c r="J25" s="70"/>
      <c r="K25" s="74">
        <v>25</v>
      </c>
      <c r="L25" s="77">
        <f t="shared" si="3"/>
        <v>1144</v>
      </c>
      <c r="M25" s="31">
        <v>1157</v>
      </c>
      <c r="N25" s="78">
        <f t="shared" si="4"/>
        <v>98.876404494382015</v>
      </c>
      <c r="O25" s="79">
        <f t="shared" si="5"/>
        <v>19.768446518057718</v>
      </c>
    </row>
    <row r="26" spans="1:15" x14ac:dyDescent="0.25">
      <c r="A26" s="30" t="s">
        <v>232</v>
      </c>
      <c r="B26" s="30" t="s">
        <v>108</v>
      </c>
      <c r="C26" s="72">
        <v>1016</v>
      </c>
      <c r="D26" s="73">
        <v>81</v>
      </c>
      <c r="E26" s="74">
        <f t="shared" si="1"/>
        <v>935</v>
      </c>
      <c r="F26" s="12">
        <v>109</v>
      </c>
      <c r="G26" s="75">
        <v>105</v>
      </c>
      <c r="H26" s="74">
        <v>25</v>
      </c>
      <c r="I26" s="76">
        <f t="shared" si="2"/>
        <v>1065</v>
      </c>
      <c r="J26" s="70"/>
      <c r="K26" s="74">
        <v>71</v>
      </c>
      <c r="L26" s="77">
        <f t="shared" si="3"/>
        <v>1136</v>
      </c>
      <c r="M26" s="28">
        <v>1174</v>
      </c>
      <c r="N26" s="78">
        <f>L26/M26*100</f>
        <v>96.763202725724014</v>
      </c>
      <c r="O26" s="79">
        <f t="shared" si="5"/>
        <v>19.630205633316052</v>
      </c>
    </row>
    <row r="27" spans="1:15" x14ac:dyDescent="0.25">
      <c r="A27" s="30" t="s">
        <v>231</v>
      </c>
      <c r="B27" s="30" t="s">
        <v>109</v>
      </c>
      <c r="C27" s="72">
        <v>1013</v>
      </c>
      <c r="D27" s="73">
        <v>62</v>
      </c>
      <c r="E27" s="74">
        <f t="shared" si="1"/>
        <v>951</v>
      </c>
      <c r="F27" s="12">
        <v>89</v>
      </c>
      <c r="G27" s="75">
        <v>87</v>
      </c>
      <c r="H27" s="74">
        <v>39</v>
      </c>
      <c r="I27" s="76">
        <f t="shared" si="2"/>
        <v>1077</v>
      </c>
      <c r="J27" s="70"/>
      <c r="K27" s="74">
        <v>11</v>
      </c>
      <c r="L27" s="77">
        <f t="shared" si="3"/>
        <v>1088</v>
      </c>
      <c r="M27" s="31">
        <v>1146</v>
      </c>
      <c r="N27" s="78">
        <f t="shared" si="4"/>
        <v>94.938917975567193</v>
      </c>
      <c r="O27" s="79">
        <f t="shared" si="5"/>
        <v>18.800760324866079</v>
      </c>
    </row>
    <row r="28" spans="1:15" x14ac:dyDescent="0.25">
      <c r="A28" s="30" t="s">
        <v>52</v>
      </c>
      <c r="B28" s="30" t="s">
        <v>110</v>
      </c>
      <c r="C28" s="72">
        <v>20</v>
      </c>
      <c r="D28" s="73">
        <v>1</v>
      </c>
      <c r="E28" s="74">
        <f t="shared" si="1"/>
        <v>19</v>
      </c>
      <c r="F28" s="12"/>
      <c r="G28" s="75"/>
      <c r="H28" s="74">
        <v>1</v>
      </c>
      <c r="I28" s="76">
        <f t="shared" si="2"/>
        <v>20</v>
      </c>
      <c r="J28" s="70"/>
      <c r="K28" s="74"/>
      <c r="L28" s="77">
        <f t="shared" si="3"/>
        <v>20</v>
      </c>
      <c r="M28" s="28"/>
      <c r="N28" s="78"/>
      <c r="O28" s="79">
        <f t="shared" si="5"/>
        <v>0.34560221185415585</v>
      </c>
    </row>
    <row r="29" spans="1:15" x14ac:dyDescent="0.25">
      <c r="A29" s="34" t="s">
        <v>25</v>
      </c>
      <c r="B29" s="82" t="s">
        <v>25</v>
      </c>
      <c r="C29" s="72">
        <f t="shared" ref="C29:H29" si="6">SUM(C22:C28)</f>
        <v>4815</v>
      </c>
      <c r="D29" s="76">
        <f t="shared" si="6"/>
        <v>345</v>
      </c>
      <c r="E29" s="76">
        <f t="shared" si="6"/>
        <v>4470</v>
      </c>
      <c r="F29" s="83">
        <f t="shared" si="6"/>
        <v>612</v>
      </c>
      <c r="G29" s="84">
        <f t="shared" si="6"/>
        <v>600</v>
      </c>
      <c r="H29" s="76">
        <f t="shared" si="6"/>
        <v>160</v>
      </c>
      <c r="I29" s="76">
        <f t="shared" si="2"/>
        <v>5230</v>
      </c>
      <c r="J29" s="85">
        <f>SUM(J21:J28)</f>
        <v>144</v>
      </c>
      <c r="K29" s="84">
        <f>SUM(K22:K28)</f>
        <v>499</v>
      </c>
      <c r="L29" s="76">
        <f t="shared" si="3"/>
        <v>5873</v>
      </c>
      <c r="M29" s="35">
        <f>SUM(M22:M28)-0.5*M22</f>
        <v>6376.5</v>
      </c>
      <c r="N29" s="78"/>
      <c r="O29" s="79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L36" sqref="L36"/>
    </sheetView>
  </sheetViews>
  <sheetFormatPr defaultRowHeight="15" x14ac:dyDescent="0.25"/>
  <cols>
    <col min="1" max="1" width="21.85546875" customWidth="1"/>
  </cols>
  <sheetData>
    <row r="1" spans="1:14" x14ac:dyDescent="0.25">
      <c r="A1" s="13" t="s">
        <v>27</v>
      </c>
    </row>
    <row r="3" spans="1:14" x14ac:dyDescent="0.25">
      <c r="A3" s="11"/>
      <c r="B3" s="11" t="s">
        <v>0</v>
      </c>
      <c r="C3" s="11" t="s">
        <v>20</v>
      </c>
      <c r="D3" s="11" t="s">
        <v>21</v>
      </c>
      <c r="E3" s="11" t="s">
        <v>22</v>
      </c>
      <c r="F3" s="11" t="s">
        <v>23</v>
      </c>
      <c r="G3" s="11" t="s">
        <v>24</v>
      </c>
      <c r="H3" s="93" t="s">
        <v>37</v>
      </c>
      <c r="I3" s="93" t="s">
        <v>38</v>
      </c>
      <c r="J3" s="93" t="s">
        <v>39</v>
      </c>
      <c r="K3" s="93" t="s">
        <v>40</v>
      </c>
      <c r="L3" s="93" t="s">
        <v>41</v>
      </c>
      <c r="M3" s="93" t="s">
        <v>42</v>
      </c>
      <c r="N3" s="93" t="s">
        <v>43</v>
      </c>
    </row>
    <row r="4" spans="1:14" ht="30" x14ac:dyDescent="0.25">
      <c r="A4" s="18" t="s">
        <v>28</v>
      </c>
      <c r="B4" s="12">
        <v>7786</v>
      </c>
      <c r="C4" s="12">
        <v>7355</v>
      </c>
      <c r="D4" s="12">
        <v>7103</v>
      </c>
      <c r="E4" s="12">
        <v>6848</v>
      </c>
      <c r="F4" s="20">
        <v>6725</v>
      </c>
      <c r="G4" s="20">
        <v>6500</v>
      </c>
      <c r="H4" s="35">
        <v>6377</v>
      </c>
      <c r="I4" s="35">
        <f>prognoos!D12</f>
        <v>6401.5</v>
      </c>
      <c r="J4" s="35">
        <f>prognoos!E12</f>
        <v>6382.5</v>
      </c>
      <c r="K4" s="35">
        <f>prognoos!F12</f>
        <v>6399</v>
      </c>
      <c r="L4" s="35">
        <f>prognoos!G12</f>
        <v>6400</v>
      </c>
      <c r="M4" s="35">
        <f>prognoos!G12</f>
        <v>6400</v>
      </c>
      <c r="N4" s="35">
        <f>prognoos!H12</f>
        <v>6416</v>
      </c>
    </row>
    <row r="5" spans="1:14" x14ac:dyDescent="0.25">
      <c r="A5" s="12" t="s">
        <v>29</v>
      </c>
      <c r="B5" s="12">
        <v>5159</v>
      </c>
      <c r="C5" s="12">
        <v>5248</v>
      </c>
      <c r="D5" s="12">
        <v>5058</v>
      </c>
      <c r="E5" s="12">
        <v>4860</v>
      </c>
      <c r="F5" s="20">
        <v>4863</v>
      </c>
      <c r="G5" s="20">
        <v>4746</v>
      </c>
      <c r="H5" s="215">
        <v>4614</v>
      </c>
    </row>
    <row r="6" spans="1:14" x14ac:dyDescent="0.25">
      <c r="A6" s="12" t="s">
        <v>30</v>
      </c>
      <c r="B6" s="12">
        <v>1076</v>
      </c>
      <c r="C6" s="12">
        <v>1077</v>
      </c>
      <c r="D6" s="12">
        <v>937</v>
      </c>
      <c r="E6" s="12">
        <v>958</v>
      </c>
      <c r="F6" s="20">
        <v>992</v>
      </c>
      <c r="G6" s="20">
        <v>1057</v>
      </c>
      <c r="H6" s="215">
        <v>1099</v>
      </c>
    </row>
    <row r="7" spans="1:14" x14ac:dyDescent="0.25">
      <c r="A7" s="12" t="s">
        <v>31</v>
      </c>
      <c r="B7" s="12">
        <f t="shared" ref="B7:F7" si="0">SUM(B5:B6)</f>
        <v>6235</v>
      </c>
      <c r="C7" s="12">
        <f t="shared" si="0"/>
        <v>6325</v>
      </c>
      <c r="D7" s="12">
        <f t="shared" si="0"/>
        <v>5995</v>
      </c>
      <c r="E7" s="12">
        <f t="shared" si="0"/>
        <v>5818</v>
      </c>
      <c r="F7" s="12">
        <f t="shared" si="0"/>
        <v>5855</v>
      </c>
      <c r="G7" s="12">
        <f>SUM(G5:G6)</f>
        <v>5803</v>
      </c>
      <c r="H7" s="12">
        <f>SUM(H5:H6)</f>
        <v>5713</v>
      </c>
      <c r="J7" s="99"/>
      <c r="K7" s="99"/>
    </row>
    <row r="8" spans="1:14" x14ac:dyDescent="0.25">
      <c r="A8" s="11" t="s">
        <v>32</v>
      </c>
      <c r="B8" s="19">
        <f t="shared" ref="B8:H8" si="1">B7/B4*100</f>
        <v>80.079630105317236</v>
      </c>
      <c r="C8" s="19">
        <f t="shared" si="1"/>
        <v>85.995921142080221</v>
      </c>
      <c r="D8" s="19">
        <f t="shared" si="1"/>
        <v>84.40095734196818</v>
      </c>
      <c r="E8" s="19">
        <f t="shared" si="1"/>
        <v>84.959112149532714</v>
      </c>
      <c r="F8" s="19">
        <f t="shared" si="1"/>
        <v>87.063197026022308</v>
      </c>
      <c r="G8" s="19">
        <f t="shared" si="1"/>
        <v>89.276923076923083</v>
      </c>
      <c r="H8" s="19">
        <f t="shared" si="1"/>
        <v>89.587580366943712</v>
      </c>
      <c r="J8" s="99"/>
      <c r="K8" s="99"/>
    </row>
    <row r="9" spans="1:14" x14ac:dyDescent="0.25">
      <c r="A9" s="12" t="s">
        <v>33</v>
      </c>
      <c r="B9" s="12">
        <v>305</v>
      </c>
      <c r="C9" s="12">
        <v>281</v>
      </c>
      <c r="D9" s="12">
        <v>270</v>
      </c>
      <c r="E9" s="12">
        <v>240</v>
      </c>
      <c r="F9" s="20">
        <v>212</v>
      </c>
      <c r="G9" s="20">
        <v>171</v>
      </c>
      <c r="H9" s="215">
        <v>160</v>
      </c>
      <c r="J9" s="99"/>
      <c r="K9" s="99"/>
      <c r="M9" s="99"/>
      <c r="N9" s="99"/>
    </row>
    <row r="10" spans="1:14" x14ac:dyDescent="0.25">
      <c r="A10" s="12" t="s">
        <v>34</v>
      </c>
      <c r="B10" s="12">
        <f t="shared" ref="B10:H10" si="2">B7+B9</f>
        <v>6540</v>
      </c>
      <c r="C10" s="12">
        <f t="shared" si="2"/>
        <v>6606</v>
      </c>
      <c r="D10" s="12">
        <f t="shared" si="2"/>
        <v>6265</v>
      </c>
      <c r="E10" s="12">
        <f t="shared" si="2"/>
        <v>6058</v>
      </c>
      <c r="F10" s="12">
        <f t="shared" si="2"/>
        <v>6067</v>
      </c>
      <c r="G10" s="12">
        <f t="shared" si="2"/>
        <v>5974</v>
      </c>
      <c r="H10" s="12">
        <f t="shared" si="2"/>
        <v>5873</v>
      </c>
      <c r="J10" s="99"/>
      <c r="K10" s="99"/>
      <c r="M10" s="13"/>
      <c r="N10" s="13"/>
    </row>
    <row r="11" spans="1:14" x14ac:dyDescent="0.25">
      <c r="A11" s="11" t="s">
        <v>35</v>
      </c>
      <c r="B11" s="19">
        <f t="shared" ref="B11:H11" si="3">B10/B4*100</f>
        <v>83.996917544310307</v>
      </c>
      <c r="C11" s="19">
        <f t="shared" si="3"/>
        <v>89.816451393609782</v>
      </c>
      <c r="D11" s="19">
        <f t="shared" si="3"/>
        <v>88.202168097986771</v>
      </c>
      <c r="E11" s="19">
        <f t="shared" si="3"/>
        <v>88.463785046728972</v>
      </c>
      <c r="F11" s="19">
        <f t="shared" si="3"/>
        <v>90.215613382899633</v>
      </c>
      <c r="G11" s="19">
        <f t="shared" si="3"/>
        <v>91.907692307692315</v>
      </c>
      <c r="H11" s="19">
        <f t="shared" si="3"/>
        <v>92.096597145993414</v>
      </c>
      <c r="J11" s="99"/>
      <c r="K11" s="99"/>
      <c r="M11" s="13"/>
      <c r="N11" s="13"/>
    </row>
    <row r="12" spans="1:14" x14ac:dyDescent="0.25">
      <c r="J12" s="99"/>
      <c r="K12" s="99"/>
      <c r="M12" s="13"/>
      <c r="N12" s="13"/>
    </row>
    <row r="13" spans="1:14" x14ac:dyDescent="0.25">
      <c r="J13" s="99"/>
      <c r="K13" s="99"/>
      <c r="M13" s="13"/>
      <c r="N13" s="13"/>
    </row>
    <row r="14" spans="1:14" x14ac:dyDescent="0.25">
      <c r="M14" s="13"/>
      <c r="N14" s="13"/>
    </row>
    <row r="15" spans="1:14" x14ac:dyDescent="0.25">
      <c r="M15" s="13"/>
      <c r="N15" s="1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K37" sqref="K37"/>
    </sheetView>
  </sheetViews>
  <sheetFormatPr defaultRowHeight="15" x14ac:dyDescent="0.25"/>
  <cols>
    <col min="1" max="1" width="37.140625" customWidth="1"/>
    <col min="254" max="254" width="37.140625" customWidth="1"/>
    <col min="255" max="255" width="0" hidden="1" customWidth="1"/>
    <col min="510" max="510" width="37.140625" customWidth="1"/>
    <col min="511" max="511" width="0" hidden="1" customWidth="1"/>
    <col min="766" max="766" width="37.140625" customWidth="1"/>
    <col min="767" max="767" width="0" hidden="1" customWidth="1"/>
    <col min="1022" max="1022" width="37.140625" customWidth="1"/>
    <col min="1023" max="1023" width="0" hidden="1" customWidth="1"/>
    <col min="1278" max="1278" width="37.140625" customWidth="1"/>
    <col min="1279" max="1279" width="0" hidden="1" customWidth="1"/>
    <col min="1534" max="1534" width="37.140625" customWidth="1"/>
    <col min="1535" max="1535" width="0" hidden="1" customWidth="1"/>
    <col min="1790" max="1790" width="37.140625" customWidth="1"/>
    <col min="1791" max="1791" width="0" hidden="1" customWidth="1"/>
    <col min="2046" max="2046" width="37.140625" customWidth="1"/>
    <col min="2047" max="2047" width="0" hidden="1" customWidth="1"/>
    <col min="2302" max="2302" width="37.140625" customWidth="1"/>
    <col min="2303" max="2303" width="0" hidden="1" customWidth="1"/>
    <col min="2558" max="2558" width="37.140625" customWidth="1"/>
    <col min="2559" max="2559" width="0" hidden="1" customWidth="1"/>
    <col min="2814" max="2814" width="37.140625" customWidth="1"/>
    <col min="2815" max="2815" width="0" hidden="1" customWidth="1"/>
    <col min="3070" max="3070" width="37.140625" customWidth="1"/>
    <col min="3071" max="3071" width="0" hidden="1" customWidth="1"/>
    <col min="3326" max="3326" width="37.140625" customWidth="1"/>
    <col min="3327" max="3327" width="0" hidden="1" customWidth="1"/>
    <col min="3582" max="3582" width="37.140625" customWidth="1"/>
    <col min="3583" max="3583" width="0" hidden="1" customWidth="1"/>
    <col min="3838" max="3838" width="37.140625" customWidth="1"/>
    <col min="3839" max="3839" width="0" hidden="1" customWidth="1"/>
    <col min="4094" max="4094" width="37.140625" customWidth="1"/>
    <col min="4095" max="4095" width="0" hidden="1" customWidth="1"/>
    <col min="4350" max="4350" width="37.140625" customWidth="1"/>
    <col min="4351" max="4351" width="0" hidden="1" customWidth="1"/>
    <col min="4606" max="4606" width="37.140625" customWidth="1"/>
    <col min="4607" max="4607" width="0" hidden="1" customWidth="1"/>
    <col min="4862" max="4862" width="37.140625" customWidth="1"/>
    <col min="4863" max="4863" width="0" hidden="1" customWidth="1"/>
    <col min="5118" max="5118" width="37.140625" customWidth="1"/>
    <col min="5119" max="5119" width="0" hidden="1" customWidth="1"/>
    <col min="5374" max="5374" width="37.140625" customWidth="1"/>
    <col min="5375" max="5375" width="0" hidden="1" customWidth="1"/>
    <col min="5630" max="5630" width="37.140625" customWidth="1"/>
    <col min="5631" max="5631" width="0" hidden="1" customWidth="1"/>
    <col min="5886" max="5886" width="37.140625" customWidth="1"/>
    <col min="5887" max="5887" width="0" hidden="1" customWidth="1"/>
    <col min="6142" max="6142" width="37.140625" customWidth="1"/>
    <col min="6143" max="6143" width="0" hidden="1" customWidth="1"/>
    <col min="6398" max="6398" width="37.140625" customWidth="1"/>
    <col min="6399" max="6399" width="0" hidden="1" customWidth="1"/>
    <col min="6654" max="6654" width="37.140625" customWidth="1"/>
    <col min="6655" max="6655" width="0" hidden="1" customWidth="1"/>
    <col min="6910" max="6910" width="37.140625" customWidth="1"/>
    <col min="6911" max="6911" width="0" hidden="1" customWidth="1"/>
    <col min="7166" max="7166" width="37.140625" customWidth="1"/>
    <col min="7167" max="7167" width="0" hidden="1" customWidth="1"/>
    <col min="7422" max="7422" width="37.140625" customWidth="1"/>
    <col min="7423" max="7423" width="0" hidden="1" customWidth="1"/>
    <col min="7678" max="7678" width="37.140625" customWidth="1"/>
    <col min="7679" max="7679" width="0" hidden="1" customWidth="1"/>
    <col min="7934" max="7934" width="37.140625" customWidth="1"/>
    <col min="7935" max="7935" width="0" hidden="1" customWidth="1"/>
    <col min="8190" max="8190" width="37.140625" customWidth="1"/>
    <col min="8191" max="8191" width="0" hidden="1" customWidth="1"/>
    <col min="8446" max="8446" width="37.140625" customWidth="1"/>
    <col min="8447" max="8447" width="0" hidden="1" customWidth="1"/>
    <col min="8702" max="8702" width="37.140625" customWidth="1"/>
    <col min="8703" max="8703" width="0" hidden="1" customWidth="1"/>
    <col min="8958" max="8958" width="37.140625" customWidth="1"/>
    <col min="8959" max="8959" width="0" hidden="1" customWidth="1"/>
    <col min="9214" max="9214" width="37.140625" customWidth="1"/>
    <col min="9215" max="9215" width="0" hidden="1" customWidth="1"/>
    <col min="9470" max="9470" width="37.140625" customWidth="1"/>
    <col min="9471" max="9471" width="0" hidden="1" customWidth="1"/>
    <col min="9726" max="9726" width="37.140625" customWidth="1"/>
    <col min="9727" max="9727" width="0" hidden="1" customWidth="1"/>
    <col min="9982" max="9982" width="37.140625" customWidth="1"/>
    <col min="9983" max="9983" width="0" hidden="1" customWidth="1"/>
    <col min="10238" max="10238" width="37.140625" customWidth="1"/>
    <col min="10239" max="10239" width="0" hidden="1" customWidth="1"/>
    <col min="10494" max="10494" width="37.140625" customWidth="1"/>
    <col min="10495" max="10495" width="0" hidden="1" customWidth="1"/>
    <col min="10750" max="10750" width="37.140625" customWidth="1"/>
    <col min="10751" max="10751" width="0" hidden="1" customWidth="1"/>
    <col min="11006" max="11006" width="37.140625" customWidth="1"/>
    <col min="11007" max="11007" width="0" hidden="1" customWidth="1"/>
    <col min="11262" max="11262" width="37.140625" customWidth="1"/>
    <col min="11263" max="11263" width="0" hidden="1" customWidth="1"/>
    <col min="11518" max="11518" width="37.140625" customWidth="1"/>
    <col min="11519" max="11519" width="0" hidden="1" customWidth="1"/>
    <col min="11774" max="11774" width="37.140625" customWidth="1"/>
    <col min="11775" max="11775" width="0" hidden="1" customWidth="1"/>
    <col min="12030" max="12030" width="37.140625" customWidth="1"/>
    <col min="12031" max="12031" width="0" hidden="1" customWidth="1"/>
    <col min="12286" max="12286" width="37.140625" customWidth="1"/>
    <col min="12287" max="12287" width="0" hidden="1" customWidth="1"/>
    <col min="12542" max="12542" width="37.140625" customWidth="1"/>
    <col min="12543" max="12543" width="0" hidden="1" customWidth="1"/>
    <col min="12798" max="12798" width="37.140625" customWidth="1"/>
    <col min="12799" max="12799" width="0" hidden="1" customWidth="1"/>
    <col min="13054" max="13054" width="37.140625" customWidth="1"/>
    <col min="13055" max="13055" width="0" hidden="1" customWidth="1"/>
    <col min="13310" max="13310" width="37.140625" customWidth="1"/>
    <col min="13311" max="13311" width="0" hidden="1" customWidth="1"/>
    <col min="13566" max="13566" width="37.140625" customWidth="1"/>
    <col min="13567" max="13567" width="0" hidden="1" customWidth="1"/>
    <col min="13822" max="13822" width="37.140625" customWidth="1"/>
    <col min="13823" max="13823" width="0" hidden="1" customWidth="1"/>
    <col min="14078" max="14078" width="37.140625" customWidth="1"/>
    <col min="14079" max="14079" width="0" hidden="1" customWidth="1"/>
    <col min="14334" max="14334" width="37.140625" customWidth="1"/>
    <col min="14335" max="14335" width="0" hidden="1" customWidth="1"/>
    <col min="14590" max="14590" width="37.140625" customWidth="1"/>
    <col min="14591" max="14591" width="0" hidden="1" customWidth="1"/>
    <col min="14846" max="14846" width="37.140625" customWidth="1"/>
    <col min="14847" max="14847" width="0" hidden="1" customWidth="1"/>
    <col min="15102" max="15102" width="37.140625" customWidth="1"/>
    <col min="15103" max="15103" width="0" hidden="1" customWidth="1"/>
    <col min="15358" max="15358" width="37.140625" customWidth="1"/>
    <col min="15359" max="15359" width="0" hidden="1" customWidth="1"/>
    <col min="15614" max="15614" width="37.140625" customWidth="1"/>
    <col min="15615" max="15615" width="0" hidden="1" customWidth="1"/>
    <col min="15870" max="15870" width="37.140625" customWidth="1"/>
    <col min="15871" max="15871" width="0" hidden="1" customWidth="1"/>
    <col min="16126" max="16126" width="37.140625" customWidth="1"/>
    <col min="16127" max="16127" width="0" hidden="1" customWidth="1"/>
  </cols>
  <sheetData>
    <row r="1" spans="1:9" x14ac:dyDescent="0.25">
      <c r="A1" s="26" t="s">
        <v>36</v>
      </c>
    </row>
    <row r="2" spans="1:9" x14ac:dyDescent="0.25">
      <c r="A2" s="12"/>
      <c r="B2" s="11" t="s">
        <v>24</v>
      </c>
      <c r="C2" s="11" t="s">
        <v>37</v>
      </c>
      <c r="D2" s="11" t="s">
        <v>38</v>
      </c>
      <c r="E2" s="11" t="s">
        <v>39</v>
      </c>
      <c r="F2" s="11" t="s">
        <v>40</v>
      </c>
      <c r="G2" s="11" t="s">
        <v>41</v>
      </c>
      <c r="H2" s="25" t="s">
        <v>43</v>
      </c>
      <c r="I2" s="25" t="s">
        <v>44</v>
      </c>
    </row>
    <row r="3" spans="1:9" x14ac:dyDescent="0.25">
      <c r="A3" s="27" t="s">
        <v>45</v>
      </c>
      <c r="B3" s="29">
        <v>1203</v>
      </c>
      <c r="C3" s="29">
        <v>1131</v>
      </c>
      <c r="D3" s="29">
        <v>1179</v>
      </c>
      <c r="E3" s="29">
        <v>1168</v>
      </c>
      <c r="F3" s="29">
        <v>1156</v>
      </c>
      <c r="G3" s="29">
        <v>1142</v>
      </c>
      <c r="H3" s="29">
        <v>1127</v>
      </c>
      <c r="I3" s="29">
        <v>1108</v>
      </c>
    </row>
    <row r="4" spans="1:9" x14ac:dyDescent="0.25">
      <c r="A4" s="30" t="s">
        <v>46</v>
      </c>
      <c r="B4" s="29">
        <v>1175</v>
      </c>
      <c r="C4" s="29">
        <v>1211</v>
      </c>
      <c r="D4" s="29">
        <f>C3</f>
        <v>1131</v>
      </c>
      <c r="E4" s="29">
        <v>1179</v>
      </c>
      <c r="F4" s="29">
        <v>1168</v>
      </c>
      <c r="G4" s="29">
        <v>1156</v>
      </c>
      <c r="H4" s="29">
        <f t="shared" ref="H4:I8" si="0">G3</f>
        <v>1142</v>
      </c>
      <c r="I4" s="29">
        <f t="shared" si="0"/>
        <v>1127</v>
      </c>
    </row>
    <row r="5" spans="1:9" x14ac:dyDescent="0.25">
      <c r="A5" s="30" t="s">
        <v>47</v>
      </c>
      <c r="B5" s="29">
        <v>1192</v>
      </c>
      <c r="C5" s="29">
        <v>1133</v>
      </c>
      <c r="D5" s="29">
        <f t="shared" ref="C5:D10" si="1">C4</f>
        <v>1211</v>
      </c>
      <c r="E5" s="29">
        <f t="shared" ref="E5:E10" si="2">D4</f>
        <v>1131</v>
      </c>
      <c r="F5" s="29">
        <v>1179</v>
      </c>
      <c r="G5" s="29">
        <v>1168</v>
      </c>
      <c r="H5" s="29">
        <f t="shared" si="0"/>
        <v>1156</v>
      </c>
      <c r="I5" s="29">
        <f t="shared" si="0"/>
        <v>1142</v>
      </c>
    </row>
    <row r="6" spans="1:9" x14ac:dyDescent="0.25">
      <c r="A6" s="30" t="s">
        <v>48</v>
      </c>
      <c r="B6" s="29">
        <v>1178</v>
      </c>
      <c r="C6" s="29">
        <v>1161</v>
      </c>
      <c r="D6" s="29">
        <f t="shared" si="1"/>
        <v>1133</v>
      </c>
      <c r="E6" s="29">
        <f t="shared" si="2"/>
        <v>1211</v>
      </c>
      <c r="F6" s="29">
        <f>E5</f>
        <v>1131</v>
      </c>
      <c r="G6" s="29">
        <v>1179</v>
      </c>
      <c r="H6" s="29">
        <f t="shared" si="0"/>
        <v>1168</v>
      </c>
      <c r="I6" s="29">
        <f t="shared" si="0"/>
        <v>1156</v>
      </c>
    </row>
    <row r="7" spans="1:9" x14ac:dyDescent="0.25">
      <c r="A7" s="30" t="s">
        <v>49</v>
      </c>
      <c r="B7" s="29">
        <v>1195</v>
      </c>
      <c r="C7" s="32">
        <v>1157</v>
      </c>
      <c r="D7" s="33">
        <f t="shared" si="1"/>
        <v>1161</v>
      </c>
      <c r="E7" s="33">
        <f t="shared" si="2"/>
        <v>1133</v>
      </c>
      <c r="F7" s="33">
        <f>E6</f>
        <v>1211</v>
      </c>
      <c r="G7" s="29">
        <f>F6</f>
        <v>1131</v>
      </c>
      <c r="H7" s="29">
        <f t="shared" si="0"/>
        <v>1179</v>
      </c>
      <c r="I7" s="29">
        <f t="shared" si="0"/>
        <v>1168</v>
      </c>
    </row>
    <row r="8" spans="1:9" x14ac:dyDescent="0.25">
      <c r="A8" s="30" t="s">
        <v>50</v>
      </c>
      <c r="B8" s="29">
        <v>1145</v>
      </c>
      <c r="C8" s="33">
        <v>1174</v>
      </c>
      <c r="D8" s="32">
        <f t="shared" si="1"/>
        <v>1157</v>
      </c>
      <c r="E8" s="33">
        <f t="shared" si="2"/>
        <v>1161</v>
      </c>
      <c r="F8" s="33">
        <f>E7</f>
        <v>1133</v>
      </c>
      <c r="G8" s="29">
        <f>F7</f>
        <v>1211</v>
      </c>
      <c r="H8" s="29">
        <f t="shared" si="0"/>
        <v>1131</v>
      </c>
      <c r="I8" s="29">
        <f t="shared" si="0"/>
        <v>1179</v>
      </c>
    </row>
    <row r="9" spans="1:9" x14ac:dyDescent="0.25">
      <c r="A9" s="30" t="s">
        <v>51</v>
      </c>
      <c r="B9" s="29">
        <v>1202</v>
      </c>
      <c r="C9" s="33">
        <v>1146</v>
      </c>
      <c r="D9" s="33">
        <f t="shared" si="1"/>
        <v>1174</v>
      </c>
      <c r="E9" s="32">
        <f t="shared" si="2"/>
        <v>1157</v>
      </c>
      <c r="F9" s="33">
        <f>E8</f>
        <v>1161</v>
      </c>
      <c r="G9" s="29">
        <f>F8</f>
        <v>1133</v>
      </c>
      <c r="H9" s="29">
        <v>1211</v>
      </c>
      <c r="I9" s="29">
        <f>H8</f>
        <v>1131</v>
      </c>
    </row>
    <row r="10" spans="1:9" x14ac:dyDescent="0.25">
      <c r="A10" s="30" t="s">
        <v>52</v>
      </c>
      <c r="B10" s="29">
        <v>1240</v>
      </c>
      <c r="C10" s="33">
        <f t="shared" si="1"/>
        <v>1202</v>
      </c>
      <c r="D10" s="33">
        <f t="shared" si="1"/>
        <v>1146</v>
      </c>
      <c r="E10" s="33">
        <f t="shared" si="2"/>
        <v>1174</v>
      </c>
      <c r="F10" s="32">
        <f>E9</f>
        <v>1157</v>
      </c>
      <c r="G10" s="29">
        <f>F9</f>
        <v>1161</v>
      </c>
      <c r="H10" s="29">
        <v>1133</v>
      </c>
      <c r="I10" s="29">
        <v>1211</v>
      </c>
    </row>
    <row r="11" spans="1:9" x14ac:dyDescent="0.25">
      <c r="A11" s="34" t="s">
        <v>25</v>
      </c>
      <c r="B11" s="34">
        <f t="shared" ref="B11:I11" si="3">SUM(B3:B10)</f>
        <v>9530</v>
      </c>
      <c r="C11" s="34">
        <f t="shared" si="3"/>
        <v>9315</v>
      </c>
      <c r="D11" s="34">
        <f t="shared" si="3"/>
        <v>9292</v>
      </c>
      <c r="E11" s="34">
        <f t="shared" si="3"/>
        <v>9314</v>
      </c>
      <c r="F11" s="34">
        <f t="shared" si="3"/>
        <v>9296</v>
      </c>
      <c r="G11" s="34">
        <f t="shared" si="3"/>
        <v>9281</v>
      </c>
      <c r="H11" s="34">
        <f t="shared" si="3"/>
        <v>9247</v>
      </c>
      <c r="I11" s="34">
        <f t="shared" si="3"/>
        <v>9222</v>
      </c>
    </row>
    <row r="12" spans="1:9" x14ac:dyDescent="0.25">
      <c r="A12" s="34" t="s">
        <v>53</v>
      </c>
      <c r="B12" s="35">
        <f t="shared" ref="B12:I12" si="4">B11-B3-(B4/2)-B10</f>
        <v>6499.5</v>
      </c>
      <c r="C12" s="35">
        <f t="shared" si="4"/>
        <v>6376.5</v>
      </c>
      <c r="D12" s="35">
        <f t="shared" si="4"/>
        <v>6401.5</v>
      </c>
      <c r="E12" s="35">
        <f t="shared" si="4"/>
        <v>6382.5</v>
      </c>
      <c r="F12" s="35">
        <f t="shared" si="4"/>
        <v>6399</v>
      </c>
      <c r="G12" s="35">
        <f t="shared" si="4"/>
        <v>6400</v>
      </c>
      <c r="H12" s="35">
        <f t="shared" si="4"/>
        <v>6416</v>
      </c>
      <c r="I12" s="35">
        <f t="shared" si="4"/>
        <v>6339.5</v>
      </c>
    </row>
    <row r="14" spans="1:9" x14ac:dyDescent="0.25">
      <c r="A14" s="36" t="s">
        <v>54</v>
      </c>
    </row>
    <row r="15" spans="1:9" x14ac:dyDescent="0.25">
      <c r="A15" s="12"/>
      <c r="B15" s="11" t="s">
        <v>24</v>
      </c>
      <c r="C15" s="11" t="s">
        <v>37</v>
      </c>
      <c r="D15" s="11" t="s">
        <v>38</v>
      </c>
      <c r="E15" s="11" t="s">
        <v>39</v>
      </c>
      <c r="F15" s="11" t="s">
        <v>40</v>
      </c>
      <c r="G15" s="11" t="s">
        <v>41</v>
      </c>
      <c r="H15" s="11" t="s">
        <v>55</v>
      </c>
    </row>
    <row r="16" spans="1:9" x14ac:dyDescent="0.25">
      <c r="A16" s="27" t="s">
        <v>56</v>
      </c>
      <c r="B16" s="12"/>
      <c r="C16" s="12"/>
      <c r="D16" s="12"/>
      <c r="E16" s="12"/>
      <c r="F16" s="12"/>
      <c r="G16" s="12"/>
      <c r="H16" s="11"/>
    </row>
    <row r="17" spans="1:8" x14ac:dyDescent="0.25">
      <c r="A17" s="30" t="s">
        <v>57</v>
      </c>
      <c r="B17" s="37">
        <v>220</v>
      </c>
      <c r="C17" s="37">
        <f>1193*0.17</f>
        <v>202.81</v>
      </c>
      <c r="D17" s="37">
        <f>D4*0.17</f>
        <v>192.27</v>
      </c>
      <c r="E17" s="37">
        <f>E4*0.17</f>
        <v>200.43</v>
      </c>
      <c r="F17" s="37">
        <f>F4*0.17</f>
        <v>198.56</v>
      </c>
      <c r="G17" s="37">
        <f>G4*0.17</f>
        <v>196.52</v>
      </c>
      <c r="H17" s="11">
        <v>17</v>
      </c>
    </row>
    <row r="18" spans="1:8" x14ac:dyDescent="0.25">
      <c r="A18" s="30" t="s">
        <v>58</v>
      </c>
      <c r="B18" s="37">
        <v>793</v>
      </c>
      <c r="C18" s="37">
        <f>C5*0.7</f>
        <v>793.09999999999991</v>
      </c>
      <c r="D18" s="37">
        <f>D5*0.7</f>
        <v>847.69999999999993</v>
      </c>
      <c r="E18" s="37">
        <f>E5*0.7</f>
        <v>791.69999999999993</v>
      </c>
      <c r="F18" s="37">
        <f>F5*0.7</f>
        <v>825.3</v>
      </c>
      <c r="G18" s="37">
        <f>G5*0.7</f>
        <v>817.59999999999991</v>
      </c>
      <c r="H18" s="11">
        <v>70</v>
      </c>
    </row>
    <row r="19" spans="1:8" x14ac:dyDescent="0.25">
      <c r="A19" s="30" t="s">
        <v>59</v>
      </c>
      <c r="B19" s="37">
        <v>1057</v>
      </c>
      <c r="C19" s="37">
        <f>C6*0.86</f>
        <v>998.46</v>
      </c>
      <c r="D19" s="37">
        <f>D6*0.86</f>
        <v>974.38</v>
      </c>
      <c r="E19" s="37">
        <f>E6*0.86</f>
        <v>1041.46</v>
      </c>
      <c r="F19" s="37">
        <f>F6*0.86</f>
        <v>972.66</v>
      </c>
      <c r="G19" s="37">
        <f>G6*0.86</f>
        <v>1013.9399999999999</v>
      </c>
      <c r="H19" s="11">
        <v>86</v>
      </c>
    </row>
    <row r="20" spans="1:8" x14ac:dyDescent="0.25">
      <c r="A20" s="30" t="s">
        <v>60</v>
      </c>
      <c r="B20" s="37">
        <v>1056</v>
      </c>
      <c r="C20" s="37">
        <v>1057</v>
      </c>
      <c r="D20" s="37">
        <f>D7*0.87</f>
        <v>1010.07</v>
      </c>
      <c r="E20" s="37">
        <f>E7*0.87</f>
        <v>985.71</v>
      </c>
      <c r="F20" s="37">
        <f>F7*0.87</f>
        <v>1053.57</v>
      </c>
      <c r="G20" s="37">
        <f>G7*0.87</f>
        <v>983.97</v>
      </c>
      <c r="H20" s="11">
        <v>87</v>
      </c>
    </row>
    <row r="21" spans="1:8" x14ac:dyDescent="0.25">
      <c r="A21" s="30" t="s">
        <v>61</v>
      </c>
      <c r="B21" s="37">
        <v>1044</v>
      </c>
      <c r="C21" s="37">
        <f>C8*0.88</f>
        <v>1033.1200000000001</v>
      </c>
      <c r="D21" s="37">
        <v>1057</v>
      </c>
      <c r="E21" s="37">
        <f>E8*0.88</f>
        <v>1021.68</v>
      </c>
      <c r="F21" s="37">
        <f>F8*0.88</f>
        <v>997.04</v>
      </c>
      <c r="G21" s="37">
        <f>G8*0.88</f>
        <v>1065.68</v>
      </c>
      <c r="H21" s="11">
        <v>88</v>
      </c>
    </row>
    <row r="22" spans="1:8" x14ac:dyDescent="0.25">
      <c r="A22" s="30" t="s">
        <v>62</v>
      </c>
      <c r="B22" s="37">
        <v>991</v>
      </c>
      <c r="C22" s="37">
        <f>B21*0.95</f>
        <v>991.8</v>
      </c>
      <c r="D22" s="37">
        <f>C21*0.95</f>
        <v>981.46400000000006</v>
      </c>
      <c r="E22" s="37">
        <f>D21*0.95</f>
        <v>1004.15</v>
      </c>
      <c r="F22" s="37">
        <f>E21*0.95</f>
        <v>970.59599999999989</v>
      </c>
      <c r="G22" s="37">
        <f>F21*0.95</f>
        <v>947.18799999999987</v>
      </c>
      <c r="H22" s="11">
        <v>81</v>
      </c>
    </row>
    <row r="23" spans="1:8" x14ac:dyDescent="0.25">
      <c r="A23" s="30" t="s">
        <v>52</v>
      </c>
      <c r="B23" s="37">
        <v>13</v>
      </c>
      <c r="C23" s="37">
        <f>C10*0.02</f>
        <v>24.04</v>
      </c>
      <c r="D23" s="37">
        <f>D10*0.02</f>
        <v>22.92</v>
      </c>
      <c r="E23" s="37">
        <f>E10*0.02</f>
        <v>23.48</v>
      </c>
      <c r="F23" s="37">
        <f>F10*0.02</f>
        <v>23.14</v>
      </c>
      <c r="G23" s="37">
        <f>G10*0.02</f>
        <v>23.22</v>
      </c>
      <c r="H23" s="11">
        <v>2</v>
      </c>
    </row>
    <row r="24" spans="1:8" x14ac:dyDescent="0.25">
      <c r="A24" s="38"/>
      <c r="B24" s="37">
        <f t="shared" ref="B24:G24" si="5">SUM(B16:B23)</f>
        <v>5174</v>
      </c>
      <c r="C24" s="37">
        <f t="shared" si="5"/>
        <v>5100.33</v>
      </c>
      <c r="D24" s="37">
        <f t="shared" si="5"/>
        <v>5085.8040000000001</v>
      </c>
      <c r="E24" s="37">
        <f t="shared" si="5"/>
        <v>5068.6099999999997</v>
      </c>
      <c r="F24" s="37">
        <f t="shared" si="5"/>
        <v>5040.866</v>
      </c>
      <c r="G24" s="37">
        <f t="shared" si="5"/>
        <v>5048.1180000000004</v>
      </c>
      <c r="H24" s="39"/>
    </row>
    <row r="26" spans="1:8" x14ac:dyDescent="0.25">
      <c r="A26" s="40" t="s">
        <v>63</v>
      </c>
    </row>
    <row r="27" spans="1:8" x14ac:dyDescent="0.25">
      <c r="A27" s="12"/>
      <c r="B27" s="11" t="s">
        <v>24</v>
      </c>
      <c r="C27" s="11" t="s">
        <v>37</v>
      </c>
      <c r="D27" s="11" t="s">
        <v>38</v>
      </c>
      <c r="E27" s="11" t="s">
        <v>39</v>
      </c>
      <c r="F27" s="11" t="s">
        <v>40</v>
      </c>
      <c r="G27" s="11" t="s">
        <v>41</v>
      </c>
      <c r="H27" s="11" t="s">
        <v>55</v>
      </c>
    </row>
    <row r="28" spans="1:8" x14ac:dyDescent="0.25">
      <c r="A28" s="27" t="s">
        <v>56</v>
      </c>
      <c r="B28" s="12"/>
      <c r="C28" s="12"/>
      <c r="D28" s="12"/>
      <c r="E28" s="12"/>
      <c r="F28" s="12"/>
      <c r="G28" s="12"/>
      <c r="H28" s="11"/>
    </row>
    <row r="29" spans="1:8" x14ac:dyDescent="0.25">
      <c r="A29" s="30" t="s">
        <v>57</v>
      </c>
      <c r="B29" s="37">
        <v>463</v>
      </c>
      <c r="C29" s="37">
        <f>C4*0.4</f>
        <v>484.40000000000003</v>
      </c>
      <c r="D29" s="37">
        <f>D4*0.4</f>
        <v>452.40000000000003</v>
      </c>
      <c r="E29" s="37">
        <f>E4*0.4</f>
        <v>471.6</v>
      </c>
      <c r="F29" s="37">
        <f>F4*0.4</f>
        <v>467.20000000000005</v>
      </c>
      <c r="G29" s="37">
        <f>G4*0.4</f>
        <v>462.40000000000003</v>
      </c>
      <c r="H29" s="39">
        <v>40</v>
      </c>
    </row>
    <row r="30" spans="1:8" x14ac:dyDescent="0.25">
      <c r="A30" s="30" t="s">
        <v>58</v>
      </c>
      <c r="B30" s="37">
        <v>1032</v>
      </c>
      <c r="C30" s="37">
        <f>C5*0.9</f>
        <v>1019.7</v>
      </c>
      <c r="D30" s="37">
        <f>D5*0.9</f>
        <v>1089.9000000000001</v>
      </c>
      <c r="E30" s="37">
        <f>E5*0.9</f>
        <v>1017.9</v>
      </c>
      <c r="F30" s="37">
        <f>F5*0.9</f>
        <v>1061.1000000000001</v>
      </c>
      <c r="G30" s="37">
        <f>G5*0.9</f>
        <v>1051.2</v>
      </c>
      <c r="H30" s="11">
        <v>90</v>
      </c>
    </row>
    <row r="31" spans="1:8" x14ac:dyDescent="0.25">
      <c r="A31" s="30" t="s">
        <v>59</v>
      </c>
      <c r="B31" s="37">
        <v>1129</v>
      </c>
      <c r="C31" s="37">
        <f t="shared" ref="C31:G33" si="6">C6*0.95</f>
        <v>1102.95</v>
      </c>
      <c r="D31" s="37">
        <f t="shared" si="6"/>
        <v>1076.3499999999999</v>
      </c>
      <c r="E31" s="37">
        <f t="shared" si="6"/>
        <v>1150.45</v>
      </c>
      <c r="F31" s="37">
        <f t="shared" si="6"/>
        <v>1074.45</v>
      </c>
      <c r="G31" s="37">
        <f t="shared" si="6"/>
        <v>1120.05</v>
      </c>
      <c r="H31" s="11">
        <v>95</v>
      </c>
    </row>
    <row r="32" spans="1:8" x14ac:dyDescent="0.25">
      <c r="A32" s="30" t="s">
        <v>60</v>
      </c>
      <c r="B32" s="37">
        <v>1148</v>
      </c>
      <c r="C32" s="37">
        <f>B31</f>
        <v>1129</v>
      </c>
      <c r="D32" s="37">
        <f t="shared" si="6"/>
        <v>1102.95</v>
      </c>
      <c r="E32" s="37">
        <f t="shared" si="6"/>
        <v>1076.3499999999999</v>
      </c>
      <c r="F32" s="37">
        <f t="shared" si="6"/>
        <v>1150.45</v>
      </c>
      <c r="G32" s="37">
        <f t="shared" si="6"/>
        <v>1074.45</v>
      </c>
      <c r="H32" s="11">
        <v>95</v>
      </c>
    </row>
    <row r="33" spans="1:9" x14ac:dyDescent="0.25">
      <c r="A33" s="30" t="s">
        <v>61</v>
      </c>
      <c r="B33" s="37">
        <v>1114</v>
      </c>
      <c r="C33" s="37">
        <v>1148</v>
      </c>
      <c r="D33" s="37">
        <f>C32</f>
        <v>1129</v>
      </c>
      <c r="E33" s="37">
        <f t="shared" si="6"/>
        <v>1102.95</v>
      </c>
      <c r="F33" s="37">
        <f t="shared" si="6"/>
        <v>1076.3499999999999</v>
      </c>
      <c r="G33" s="37">
        <f t="shared" si="6"/>
        <v>1150.45</v>
      </c>
      <c r="H33" s="11">
        <v>95</v>
      </c>
    </row>
    <row r="34" spans="1:9" x14ac:dyDescent="0.25">
      <c r="A34" s="30" t="s">
        <v>62</v>
      </c>
      <c r="B34" s="37">
        <v>1073</v>
      </c>
      <c r="C34" s="37">
        <f>B33*0.95</f>
        <v>1058.3</v>
      </c>
      <c r="D34" s="37">
        <f>C33*0.95</f>
        <v>1090.5999999999999</v>
      </c>
      <c r="E34" s="37">
        <f>D33*0.95</f>
        <v>1072.55</v>
      </c>
      <c r="F34" s="37">
        <f>E33*0.95</f>
        <v>1047.8025</v>
      </c>
      <c r="G34" s="37">
        <f>F33*0.95</f>
        <v>1022.5324999999999</v>
      </c>
      <c r="H34" s="11">
        <v>85</v>
      </c>
    </row>
    <row r="35" spans="1:9" x14ac:dyDescent="0.25">
      <c r="A35" s="30" t="s">
        <v>52</v>
      </c>
      <c r="B35" s="37">
        <v>15</v>
      </c>
      <c r="C35" s="37">
        <f>C10*0.02</f>
        <v>24.04</v>
      </c>
      <c r="D35" s="37">
        <f>D10*0.02</f>
        <v>22.92</v>
      </c>
      <c r="E35" s="37">
        <f>E10*0.02</f>
        <v>23.48</v>
      </c>
      <c r="F35" s="37">
        <f>F10*0.02</f>
        <v>23.14</v>
      </c>
      <c r="G35" s="37">
        <f>G10*0.02</f>
        <v>23.22</v>
      </c>
      <c r="H35" s="11">
        <v>2</v>
      </c>
    </row>
    <row r="36" spans="1:9" x14ac:dyDescent="0.25">
      <c r="A36" s="38"/>
      <c r="B36" s="37">
        <f t="shared" ref="B36:G36" si="7">SUM(B28:B35)</f>
        <v>5974</v>
      </c>
      <c r="C36" s="37">
        <f t="shared" si="7"/>
        <v>5966.39</v>
      </c>
      <c r="D36" s="37">
        <f t="shared" si="7"/>
        <v>5964.1200000000008</v>
      </c>
      <c r="E36" s="37">
        <f t="shared" si="7"/>
        <v>5915.28</v>
      </c>
      <c r="F36" s="37">
        <f t="shared" si="7"/>
        <v>5900.4924999999994</v>
      </c>
      <c r="G36" s="37">
        <f t="shared" si="7"/>
        <v>5904.3025000000007</v>
      </c>
      <c r="H36" s="39"/>
    </row>
    <row r="38" spans="1:9" x14ac:dyDescent="0.25">
      <c r="A38" s="41" t="s">
        <v>64</v>
      </c>
    </row>
    <row r="40" spans="1:9" x14ac:dyDescent="0.25">
      <c r="A40" s="41" t="s">
        <v>64</v>
      </c>
      <c r="B40" s="42" t="s">
        <v>24</v>
      </c>
      <c r="C40" s="11" t="s">
        <v>37</v>
      </c>
      <c r="D40" s="11" t="s">
        <v>38</v>
      </c>
      <c r="E40" s="11" t="s">
        <v>39</v>
      </c>
      <c r="F40" s="11" t="s">
        <v>40</v>
      </c>
      <c r="G40" s="21" t="s">
        <v>41</v>
      </c>
      <c r="H40" s="16"/>
      <c r="I40" s="16"/>
    </row>
    <row r="41" spans="1:9" x14ac:dyDescent="0.25">
      <c r="A41" s="12" t="s">
        <v>65</v>
      </c>
      <c r="B41" s="12">
        <v>6500</v>
      </c>
      <c r="C41" s="37">
        <f>C12</f>
        <v>6376.5</v>
      </c>
      <c r="D41" s="37">
        <f>D12</f>
        <v>6401.5</v>
      </c>
      <c r="E41" s="37">
        <f>E12</f>
        <v>6382.5</v>
      </c>
      <c r="F41" s="37">
        <f>F12</f>
        <v>6399</v>
      </c>
      <c r="G41" s="37">
        <f>G12</f>
        <v>6400</v>
      </c>
      <c r="H41" s="43"/>
      <c r="I41" s="10"/>
    </row>
    <row r="42" spans="1:9" x14ac:dyDescent="0.25">
      <c r="A42" s="12" t="s">
        <v>121</v>
      </c>
      <c r="B42" s="37">
        <f t="shared" ref="B42:G42" si="8">B36</f>
        <v>5974</v>
      </c>
      <c r="C42" s="37">
        <f t="shared" si="8"/>
        <v>5966.39</v>
      </c>
      <c r="D42" s="37">
        <f t="shared" si="8"/>
        <v>5964.1200000000008</v>
      </c>
      <c r="E42" s="37">
        <f t="shared" si="8"/>
        <v>5915.28</v>
      </c>
      <c r="F42" s="37">
        <f t="shared" si="8"/>
        <v>5900.4924999999994</v>
      </c>
      <c r="G42" s="37">
        <f t="shared" si="8"/>
        <v>5904.3025000000007</v>
      </c>
    </row>
    <row r="43" spans="1:9" x14ac:dyDescent="0.25">
      <c r="A43" s="20" t="s">
        <v>66</v>
      </c>
      <c r="B43" s="12">
        <v>6625</v>
      </c>
      <c r="C43" s="44">
        <v>6584</v>
      </c>
      <c r="D43" s="44">
        <f>F67</f>
        <v>6530</v>
      </c>
      <c r="E43" s="44">
        <f>G67</f>
        <v>6485</v>
      </c>
      <c r="F43" s="44">
        <v>6485</v>
      </c>
      <c r="G43" s="44">
        <v>6485</v>
      </c>
    </row>
    <row r="58" spans="1:7" x14ac:dyDescent="0.25">
      <c r="A58" s="41" t="s">
        <v>67</v>
      </c>
    </row>
    <row r="59" spans="1:7" ht="44.45" customHeight="1" x14ac:dyDescent="0.25"/>
    <row r="60" spans="1:7" ht="65.099999999999994" customHeight="1" x14ac:dyDescent="0.25"/>
    <row r="62" spans="1:7" ht="60" x14ac:dyDescent="0.25">
      <c r="A62" s="12"/>
      <c r="B62" s="45" t="s">
        <v>68</v>
      </c>
      <c r="C62" s="45" t="s">
        <v>69</v>
      </c>
      <c r="D62" s="12" t="s">
        <v>24</v>
      </c>
      <c r="E62" s="12" t="s">
        <v>37</v>
      </c>
      <c r="F62" s="12" t="s">
        <v>38</v>
      </c>
      <c r="G62" s="12" t="s">
        <v>39</v>
      </c>
    </row>
    <row r="63" spans="1:7" x14ac:dyDescent="0.25">
      <c r="A63" s="12" t="s">
        <v>70</v>
      </c>
      <c r="B63" s="17">
        <v>5082</v>
      </c>
      <c r="C63" s="17">
        <v>5816</v>
      </c>
      <c r="D63" s="46">
        <v>5072</v>
      </c>
      <c r="E63" s="46">
        <v>5033</v>
      </c>
      <c r="F63" s="46">
        <v>4979</v>
      </c>
      <c r="G63" s="46">
        <v>4979</v>
      </c>
    </row>
    <row r="64" spans="1:7" x14ac:dyDescent="0.25">
      <c r="A64" s="12" t="s">
        <v>71</v>
      </c>
      <c r="B64" s="17">
        <v>246</v>
      </c>
      <c r="C64" s="17">
        <v>246</v>
      </c>
      <c r="D64" s="12">
        <v>167</v>
      </c>
      <c r="E64" s="12">
        <v>181</v>
      </c>
      <c r="F64" s="12">
        <v>181</v>
      </c>
      <c r="G64" s="12">
        <v>136</v>
      </c>
    </row>
    <row r="65" spans="1:7" x14ac:dyDescent="0.25">
      <c r="A65" s="12" t="s">
        <v>4</v>
      </c>
      <c r="B65" s="17">
        <v>630</v>
      </c>
      <c r="C65" s="17">
        <v>630</v>
      </c>
      <c r="D65" s="17">
        <v>635</v>
      </c>
      <c r="E65" s="17">
        <v>630</v>
      </c>
      <c r="F65" s="17">
        <v>630</v>
      </c>
      <c r="G65" s="17">
        <v>630</v>
      </c>
    </row>
    <row r="66" spans="1:7" x14ac:dyDescent="0.25">
      <c r="A66" s="12" t="s">
        <v>5</v>
      </c>
      <c r="B66" s="17">
        <v>773</v>
      </c>
      <c r="C66" s="17">
        <v>773</v>
      </c>
      <c r="D66" s="12">
        <v>750</v>
      </c>
      <c r="E66" s="12">
        <v>740</v>
      </c>
      <c r="F66" s="12">
        <v>740</v>
      </c>
      <c r="G66" s="12">
        <v>740</v>
      </c>
    </row>
    <row r="67" spans="1:7" x14ac:dyDescent="0.25">
      <c r="A67" s="47" t="s">
        <v>25</v>
      </c>
      <c r="B67" s="48">
        <f t="shared" ref="B67:G67" si="9">SUM(B63:B66)</f>
        <v>6731</v>
      </c>
      <c r="C67" s="48">
        <f t="shared" si="9"/>
        <v>7465</v>
      </c>
      <c r="D67" s="11">
        <f t="shared" si="9"/>
        <v>6624</v>
      </c>
      <c r="E67" s="11">
        <f t="shared" si="9"/>
        <v>6584</v>
      </c>
      <c r="F67" s="11">
        <f t="shared" si="9"/>
        <v>6530</v>
      </c>
      <c r="G67" s="11">
        <f t="shared" si="9"/>
        <v>6485</v>
      </c>
    </row>
    <row r="69" spans="1:7" x14ac:dyDescent="0.25">
      <c r="A69" s="49" t="s">
        <v>72</v>
      </c>
      <c r="B69" s="12" t="s">
        <v>73</v>
      </c>
      <c r="C69" s="12" t="s">
        <v>55</v>
      </c>
    </row>
    <row r="70" spans="1:7" x14ac:dyDescent="0.25">
      <c r="A70" s="12" t="s">
        <v>70</v>
      </c>
      <c r="B70" s="12">
        <v>158</v>
      </c>
      <c r="C70" s="50">
        <f>B70/D63*100</f>
        <v>3.1151419558359623</v>
      </c>
    </row>
    <row r="71" spans="1:7" x14ac:dyDescent="0.25">
      <c r="A71" s="12" t="s">
        <v>71</v>
      </c>
      <c r="B71" s="12">
        <v>33</v>
      </c>
      <c r="C71" s="50">
        <f>B71/D64*100</f>
        <v>19.760479041916167</v>
      </c>
    </row>
    <row r="72" spans="1:7" x14ac:dyDescent="0.25">
      <c r="A72" s="12" t="s">
        <v>4</v>
      </c>
      <c r="B72" s="12">
        <v>36</v>
      </c>
      <c r="C72" s="50">
        <f>B72/D65*100</f>
        <v>5.6692913385826769</v>
      </c>
    </row>
    <row r="73" spans="1:7" x14ac:dyDescent="0.25">
      <c r="A73" s="12" t="s">
        <v>5</v>
      </c>
      <c r="B73" s="12">
        <v>180</v>
      </c>
      <c r="C73" s="50">
        <f>B73/D66*100</f>
        <v>24</v>
      </c>
    </row>
    <row r="74" spans="1:7" x14ac:dyDescent="0.25">
      <c r="B74" s="51">
        <f>SUM(B70:B73)</f>
        <v>407</v>
      </c>
      <c r="C74" s="1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L25" sqref="L25"/>
    </sheetView>
  </sheetViews>
  <sheetFormatPr defaultRowHeight="15" x14ac:dyDescent="0.25"/>
  <cols>
    <col min="1" max="4" width="15.85546875" customWidth="1"/>
  </cols>
  <sheetData>
    <row r="1" spans="1:4" ht="29.1" customHeight="1" x14ac:dyDescent="0.25">
      <c r="A1" s="226" t="s">
        <v>74</v>
      </c>
      <c r="B1" s="226" t="s">
        <v>75</v>
      </c>
      <c r="C1" s="226" t="s">
        <v>7</v>
      </c>
      <c r="D1" s="226" t="s">
        <v>76</v>
      </c>
    </row>
    <row r="2" spans="1:4" ht="58.5" customHeight="1" thickBot="1" x14ac:dyDescent="0.3">
      <c r="A2" s="227"/>
      <c r="B2" s="227"/>
      <c r="C2" s="227"/>
      <c r="D2" s="227"/>
    </row>
    <row r="3" spans="1:4" ht="31.5" thickTop="1" thickBot="1" x14ac:dyDescent="0.3">
      <c r="A3" s="52" t="s">
        <v>77</v>
      </c>
      <c r="B3" s="53" t="s">
        <v>78</v>
      </c>
      <c r="C3" s="53">
        <v>110</v>
      </c>
      <c r="D3" s="54">
        <v>44742</v>
      </c>
    </row>
    <row r="4" spans="1:4" ht="30.75" thickBot="1" x14ac:dyDescent="0.3">
      <c r="A4" s="55" t="s">
        <v>79</v>
      </c>
      <c r="B4" s="56" t="s">
        <v>80</v>
      </c>
      <c r="C4" s="56">
        <v>43</v>
      </c>
      <c r="D4" s="57">
        <v>45107</v>
      </c>
    </row>
    <row r="5" spans="1:4" ht="15.75" thickBot="1" x14ac:dyDescent="0.3">
      <c r="A5" s="55" t="s">
        <v>81</v>
      </c>
      <c r="B5" s="58" t="s">
        <v>82</v>
      </c>
      <c r="C5" s="58">
        <v>18</v>
      </c>
      <c r="D5" s="59">
        <v>45504</v>
      </c>
    </row>
    <row r="6" spans="1:4" ht="28.5" customHeight="1" x14ac:dyDescent="0.25">
      <c r="A6" s="228" t="s">
        <v>83</v>
      </c>
      <c r="B6" s="230" t="s">
        <v>84</v>
      </c>
      <c r="C6" s="60">
        <v>120</v>
      </c>
      <c r="D6" s="232">
        <v>45480</v>
      </c>
    </row>
    <row r="7" spans="1:4" ht="29.45" customHeight="1" thickBot="1" x14ac:dyDescent="0.3">
      <c r="A7" s="229"/>
      <c r="B7" s="231"/>
      <c r="C7" s="61" t="s">
        <v>85</v>
      </c>
      <c r="D7" s="233"/>
    </row>
    <row r="8" spans="1:4" ht="30.75" thickBot="1" x14ac:dyDescent="0.3">
      <c r="A8" s="55" t="s">
        <v>86</v>
      </c>
      <c r="B8" s="56" t="s">
        <v>87</v>
      </c>
      <c r="C8" s="56">
        <v>15</v>
      </c>
      <c r="D8" s="56" t="s">
        <v>88</v>
      </c>
    </row>
    <row r="9" spans="1:4" x14ac:dyDescent="0.25">
      <c r="C9">
        <f>C3+C4+C5+C8+60</f>
        <v>246</v>
      </c>
    </row>
  </sheetData>
  <mergeCells count="7">
    <mergeCell ref="A1:A2"/>
    <mergeCell ref="B1:B2"/>
    <mergeCell ref="C1:C2"/>
    <mergeCell ref="D1:D2"/>
    <mergeCell ref="A6:A7"/>
    <mergeCell ref="B6:B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munitsipaal</vt:lpstr>
      <vt:lpstr>eralasteaiad</vt:lpstr>
      <vt:lpstr>kohtade arv</vt:lpstr>
      <vt:lpstr>kohtade ülevaade</vt:lpstr>
      <vt:lpstr>rühmaliigi võrdlus</vt:lpstr>
      <vt:lpstr>2019-20 laste hõivatus</vt:lpstr>
      <vt:lpstr>Tartu linna laste hõivatus</vt:lpstr>
      <vt:lpstr>prognoos</vt:lpstr>
      <vt:lpstr>hoiud</vt:lpstr>
      <vt:lpstr>linnaosad ja lapsed</vt:lpstr>
      <vt:lpstr>teine kov</vt:lpstr>
      <vt:lpstr>ajalugu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</dc:creator>
  <cp:lastModifiedBy>TLV</cp:lastModifiedBy>
  <dcterms:created xsi:type="dcterms:W3CDTF">2020-05-19T06:01:14Z</dcterms:created>
  <dcterms:modified xsi:type="dcterms:W3CDTF">2020-09-29T12:31:29Z</dcterms:modified>
</cp:coreProperties>
</file>